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RATES\RATES ADMINSTRATION\"/>
    </mc:Choice>
  </mc:AlternateContent>
  <xr:revisionPtr revIDLastSave="0" documentId="13_ncr:1_{9D7B18C2-A58C-485D-8E65-FE7A1A90B79E}" xr6:coauthVersionLast="47" xr6:coauthVersionMax="47" xr10:uidLastSave="{00000000-0000-0000-0000-000000000000}"/>
  <bookViews>
    <workbookView xWindow="25080" yWindow="-1935" windowWidth="25440" windowHeight="15390" firstSheet="1" activeTab="1" xr2:uid="{00000000-000D-0000-FFFF-FFFF00000000}"/>
  </bookViews>
  <sheets>
    <sheet name="Cal for 2019.20" sheetId="7" state="hidden" r:id="rId1"/>
    <sheet name="Calculator" sheetId="9" r:id="rId2"/>
    <sheet name="Fire Levy Calc" sheetId="2" state="hidden" r:id="rId3"/>
    <sheet name="FixedCalcs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9" l="1"/>
  <c r="E6" i="9" l="1"/>
  <c r="D6" i="9"/>
  <c r="F6" i="9" l="1"/>
  <c r="G6" i="9" s="1"/>
  <c r="E15" i="9"/>
  <c r="E17" i="9" l="1"/>
  <c r="D17" i="9"/>
  <c r="E8" i="9"/>
  <c r="D8" i="9"/>
  <c r="F8" i="9" l="1"/>
  <c r="F17" i="9"/>
  <c r="G17" i="9" s="1"/>
  <c r="G8" i="9"/>
  <c r="E19" i="9"/>
  <c r="D19" i="9"/>
  <c r="E18" i="9"/>
  <c r="D18" i="9"/>
  <c r="E16" i="9"/>
  <c r="D16" i="9"/>
  <c r="D15" i="9"/>
  <c r="F15" i="9" s="1"/>
  <c r="E13" i="9"/>
  <c r="D13" i="9"/>
  <c r="E12" i="9"/>
  <c r="D12" i="9"/>
  <c r="E11" i="9"/>
  <c r="D11" i="9"/>
  <c r="E10" i="9"/>
  <c r="D10" i="9"/>
  <c r="E9" i="9"/>
  <c r="D9" i="9"/>
  <c r="E7" i="9"/>
  <c r="D7" i="9"/>
  <c r="F9" i="9" l="1"/>
  <c r="G9" i="9" s="1"/>
  <c r="F18" i="9"/>
  <c r="G18" i="9" s="1"/>
  <c r="F13" i="9"/>
  <c r="G13" i="9" s="1"/>
  <c r="F10" i="9"/>
  <c r="G10" i="9" s="1"/>
  <c r="F16" i="9"/>
  <c r="G16" i="9" s="1"/>
  <c r="F11" i="9"/>
  <c r="G11" i="9" s="1"/>
  <c r="F7" i="9"/>
  <c r="G7" i="9" s="1"/>
  <c r="F12" i="9"/>
  <c r="G12" i="9" s="1"/>
  <c r="F19" i="9"/>
  <c r="G19" i="9" s="1"/>
  <c r="G15" i="9"/>
  <c r="L7" i="7"/>
  <c r="L4" i="7" l="1"/>
  <c r="G22" i="9" l="1"/>
  <c r="E17" i="7"/>
  <c r="D17" i="7"/>
  <c r="F17" i="7" l="1"/>
  <c r="G17" i="7" s="1"/>
  <c r="L9" i="7"/>
  <c r="E13" i="7" l="1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F6" i="7" l="1"/>
  <c r="G6" i="7" s="1"/>
  <c r="F4" i="7"/>
  <c r="G4" i="7" s="1"/>
  <c r="F7" i="7"/>
  <c r="G7" i="7" s="1"/>
  <c r="F9" i="7"/>
  <c r="G9" i="7" s="1"/>
  <c r="F11" i="7"/>
  <c r="G11" i="7" s="1"/>
  <c r="F13" i="7"/>
  <c r="G13" i="7" s="1"/>
  <c r="F5" i="7"/>
  <c r="G5" i="7" s="1"/>
  <c r="F8" i="7"/>
  <c r="G8" i="7" s="1"/>
  <c r="F10" i="7"/>
  <c r="G10" i="7" s="1"/>
  <c r="F12" i="7"/>
  <c r="G12" i="7" s="1"/>
  <c r="B25" i="7" l="1"/>
  <c r="Q20" i="4" l="1"/>
  <c r="D6" i="4"/>
  <c r="W17" i="4" l="1"/>
  <c r="W12" i="4"/>
  <c r="G6" i="4"/>
  <c r="N9" i="7"/>
  <c r="M5" i="7"/>
  <c r="N5" i="7"/>
  <c r="M6" i="7"/>
  <c r="N6" i="7"/>
  <c r="M7" i="7"/>
  <c r="N7" i="7"/>
  <c r="M8" i="7"/>
  <c r="N8" i="7"/>
  <c r="M9" i="7"/>
  <c r="M4" i="7"/>
  <c r="N4" i="7"/>
  <c r="E18" i="7"/>
  <c r="D18" i="7"/>
  <c r="E16" i="7"/>
  <c r="D16" i="7"/>
  <c r="E15" i="7"/>
  <c r="D15" i="7"/>
  <c r="F16" i="7" l="1"/>
  <c r="O7" i="7"/>
  <c r="F18" i="7"/>
  <c r="G18" i="7" s="1"/>
  <c r="O4" i="7"/>
  <c r="G16" i="7"/>
  <c r="F15" i="7"/>
  <c r="G15" i="7" s="1"/>
  <c r="O9" i="7"/>
  <c r="O5" i="7"/>
  <c r="O6" i="7"/>
  <c r="O8" i="7"/>
  <c r="K4" i="7"/>
  <c r="P4" i="7" l="1"/>
  <c r="K9" i="7"/>
  <c r="P9" i="7" s="1"/>
  <c r="K8" i="7"/>
  <c r="P8" i="7" s="1"/>
  <c r="K7" i="7"/>
  <c r="P7" i="7" s="1"/>
  <c r="K6" i="7"/>
  <c r="P6" i="7" s="1"/>
  <c r="K5" i="7"/>
  <c r="P5" i="7" s="1"/>
  <c r="P12" i="7" l="1"/>
  <c r="G19" i="7" s="1"/>
  <c r="G23" i="7" s="1"/>
  <c r="J19" i="7" l="1"/>
  <c r="G25" i="7" l="1"/>
  <c r="D16" i="4" l="1"/>
  <c r="D25" i="4" l="1"/>
  <c r="G25" i="4" s="1"/>
  <c r="D21" i="4"/>
  <c r="G21" i="4" s="1"/>
  <c r="G16" i="4"/>
  <c r="D11" i="4"/>
  <c r="G11" i="4" s="1"/>
  <c r="W8" i="4"/>
  <c r="E9" i="2" l="1"/>
  <c r="F9" i="2" s="1"/>
  <c r="I9" i="2" s="1"/>
  <c r="E8" i="2"/>
  <c r="F8" i="2" s="1"/>
  <c r="I8" i="2" s="1"/>
  <c r="E7" i="2"/>
  <c r="F7" i="2" s="1"/>
  <c r="I7" i="2" s="1"/>
  <c r="E6" i="2"/>
  <c r="F6" i="2" s="1"/>
  <c r="I6" i="2" s="1"/>
  <c r="E5" i="2"/>
  <c r="F5" i="2" s="1"/>
  <c r="I5" i="2" s="1"/>
  <c r="E4" i="2"/>
  <c r="Z14" i="2"/>
  <c r="Z10" i="2"/>
  <c r="F4" i="2" l="1"/>
  <c r="I4" i="2" s="1"/>
  <c r="I12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Pavithra Basnayake</author>
  </authors>
  <commentList>
    <comment ref="A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Pavi
If there is a house (not for vacant land)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Please add the charge here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Pavithra Basnayake</author>
  </authors>
  <commentList>
    <comment ref="B1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Please add the charge here
</t>
        </r>
      </text>
    </comment>
  </commentList>
</comments>
</file>

<file path=xl/sharedStrings.xml><?xml version="1.0" encoding="utf-8"?>
<sst xmlns="http://schemas.openxmlformats.org/spreadsheetml/2006/main" count="195" uniqueCount="86">
  <si>
    <t>Rate in $</t>
  </si>
  <si>
    <t>* CIV</t>
  </si>
  <si>
    <t>Rates for period</t>
  </si>
  <si>
    <t>12 Mths</t>
  </si>
  <si>
    <t>Vacant Land</t>
  </si>
  <si>
    <t>Vacant Land Non Dev</t>
  </si>
  <si>
    <t>Total</t>
  </si>
  <si>
    <t>Fixed Base Charge</t>
  </si>
  <si>
    <t>Commercial</t>
  </si>
  <si>
    <t>Industrial</t>
  </si>
  <si>
    <t>Primary Production</t>
  </si>
  <si>
    <t>Public Benefit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</si>
  <si>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</si>
  <si>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</si>
  <si>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</si>
  <si>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</si>
  <si>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</si>
  <si>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</si>
  <si>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</si>
  <si>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</si>
  <si>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</si>
  <si>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</si>
  <si>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</si>
  <si>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Vacant with PCC 530 (ExcludingVacant Resid)</t>
  </si>
  <si>
    <t>Residential (Including Vacant unless PCC 530)</t>
  </si>
  <si>
    <t>Service Charges</t>
  </si>
  <si>
    <t>June</t>
  </si>
  <si>
    <t>Fee</t>
  </si>
  <si>
    <t>$/365 days/yr</t>
  </si>
  <si>
    <t xml:space="preserve"> Per Day</t>
  </si>
  <si>
    <t>Effective Date</t>
  </si>
  <si>
    <t>No. of Days</t>
  </si>
  <si>
    <t>Total Levy</t>
  </si>
  <si>
    <t>Municipal Charge</t>
  </si>
  <si>
    <t>Garbage Charge</t>
  </si>
  <si>
    <t>Landfill Levy</t>
  </si>
  <si>
    <t>Fixed Fire Base</t>
  </si>
  <si>
    <t>Classification</t>
  </si>
  <si>
    <t>Variable Fire Levy  based on CIV</t>
  </si>
  <si>
    <t>Pension (FireLevy)              $50</t>
  </si>
  <si>
    <t>Calculated on 'Fire Levy Calc' tab</t>
  </si>
  <si>
    <t>Variable Fire Levy Calculations 2016/2017</t>
  </si>
  <si>
    <t>Fixed Charge Pro Rata Rate Calculations 2016/2017</t>
  </si>
  <si>
    <t>Supplementary Rate Calculations 2019/2020</t>
  </si>
  <si>
    <t>From</t>
  </si>
  <si>
    <t>To</t>
  </si>
  <si>
    <t>Rates after Govt Rebate</t>
  </si>
  <si>
    <t>Municipal Charge     $300</t>
  </si>
  <si>
    <r>
      <t xml:space="preserve">Fixed Fire Levy </t>
    </r>
    <r>
      <rPr>
        <sz val="11"/>
        <color rgb="FFFF0000"/>
        <rFont val="Calibri"/>
        <family val="2"/>
        <scheme val="minor"/>
      </rPr>
      <t>111 or 226</t>
    </r>
  </si>
  <si>
    <t>CIV</t>
  </si>
  <si>
    <t>Rates for period*</t>
  </si>
  <si>
    <t>*I have assumed an average year is consistant of 365 days. Please adjust for a leap year</t>
  </si>
  <si>
    <t>Pension Rates               $235.15</t>
  </si>
  <si>
    <t>Garbage Charge       $330</t>
  </si>
  <si>
    <t>Rating Differential</t>
  </si>
  <si>
    <r>
      <t>Residential Imp (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)</t>
    </r>
  </si>
  <si>
    <r>
      <t>Farm Land (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)</t>
    </r>
  </si>
  <si>
    <r>
      <t>Vacant Land (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)</t>
    </r>
  </si>
  <si>
    <r>
      <t>Vacant Land Non Dev (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)</t>
    </r>
  </si>
  <si>
    <r>
      <t xml:space="preserve">Industrial/ </t>
    </r>
    <r>
      <rPr>
        <sz val="9"/>
        <color theme="9" tint="-0.249977111117893"/>
        <rFont val="Calibri"/>
        <family val="2"/>
        <scheme val="minor"/>
      </rPr>
      <t>Business-Commercial (retail)</t>
    </r>
  </si>
  <si>
    <r>
      <t xml:space="preserve">Industrial/ </t>
    </r>
    <r>
      <rPr>
        <sz val="9"/>
        <color theme="9" tint="-0.249977111117893"/>
        <rFont val="Calibri"/>
        <family val="2"/>
        <scheme val="minor"/>
      </rPr>
      <t>Business-Commercial (retail)</t>
    </r>
    <r>
      <rPr>
        <sz val="9"/>
        <color theme="1"/>
        <rFont val="Calibri"/>
        <family val="2"/>
        <scheme val="minor"/>
      </rPr>
      <t xml:space="preserve"> (</t>
    </r>
    <r>
      <rPr>
        <b/>
        <sz val="9"/>
        <color theme="1"/>
        <rFont val="Calibri"/>
        <family val="2"/>
        <scheme val="minor"/>
      </rPr>
      <t>Gr</t>
    </r>
    <r>
      <rPr>
        <sz val="9"/>
        <color theme="1"/>
        <rFont val="Calibri"/>
        <family val="2"/>
        <scheme val="minor"/>
      </rPr>
      <t>)</t>
    </r>
  </si>
  <si>
    <r>
      <t xml:space="preserve">Residential / </t>
    </r>
    <r>
      <rPr>
        <sz val="8"/>
        <color theme="1"/>
        <rFont val="Calibri"/>
        <family val="2"/>
        <scheme val="minor"/>
      </rPr>
      <t>Additional house on farm</t>
    </r>
  </si>
  <si>
    <t>Farm over 40 Ha B'acre/ Farm Intensive</t>
  </si>
  <si>
    <t>Addit. Garbage $324/162/162</t>
  </si>
  <si>
    <t>Vacant Land (Non Farm) (V)</t>
  </si>
  <si>
    <t>Vacant Land Non Dev (VND)</t>
  </si>
  <si>
    <r>
      <t xml:space="preserve">Bannockburn </t>
    </r>
    <r>
      <rPr>
        <sz val="9"/>
        <color theme="1"/>
        <rFont val="Calibri"/>
        <family val="2"/>
        <scheme val="minor"/>
      </rPr>
      <t xml:space="preserve">Business, Industry &amp; Commercial </t>
    </r>
    <r>
      <rPr>
        <sz val="5"/>
        <color theme="1"/>
        <rFont val="Calibri"/>
        <family val="2"/>
        <scheme val="minor"/>
      </rPr>
      <t>(BBI)</t>
    </r>
  </si>
  <si>
    <t>Add/edit below cells</t>
  </si>
  <si>
    <t>Municipal Charge     $250</t>
  </si>
  <si>
    <t>Addit. Garbage &amp; Recycle      $427</t>
  </si>
  <si>
    <t>Addit. Garbage OR Recycle     Each $213.50</t>
  </si>
  <si>
    <t>Fixed Fire Levy 125 or 254</t>
  </si>
  <si>
    <t>Waste Mgt Compulsory      $427</t>
  </si>
  <si>
    <t>Variable Fire Levy  based on CIV &amp; Classification</t>
  </si>
  <si>
    <t>Fire Service Levy Variable Charges are based on the property CIV and Classificiation</t>
  </si>
  <si>
    <t>Rate Calculations 2023/2024</t>
  </si>
  <si>
    <t>Go to www.firelevy.vic.gov.au</t>
  </si>
  <si>
    <t>Residential/Additional House</t>
  </si>
  <si>
    <t>Broadacre Farm</t>
  </si>
  <si>
    <t>Intensive Farm</t>
  </si>
  <si>
    <t>Farm under 40 Hectare</t>
  </si>
  <si>
    <t>Instructions: Enter property CIV Amount against property rating differential classification below (e.g. Residential)</t>
  </si>
  <si>
    <r>
      <t>Business, Industry &amp; Commercia</t>
    </r>
    <r>
      <rPr>
        <sz val="11"/>
        <rFont val="Calibri"/>
        <family val="2"/>
        <scheme val="minor"/>
      </rPr>
      <t>l</t>
    </r>
  </si>
  <si>
    <r>
      <t xml:space="preserve">Details of charges can be obtained from </t>
    </r>
    <r>
      <rPr>
        <b/>
        <i/>
        <sz val="11"/>
        <color rgb="FF7030A0"/>
        <rFont val="Calibri"/>
        <family val="2"/>
        <scheme val="minor"/>
      </rPr>
      <t>www.firelevy.vic.gov.au</t>
    </r>
  </si>
  <si>
    <t>Add/remove/edit only the highlighted sections</t>
  </si>
  <si>
    <t>By changing the From &amp; To dates charges can be pro-rated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</si>
</sst>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"/>
    <numFmt numFmtId="165" formatCode="d/mm/yy;@"/>
    <numFmt numFmtId="166" formatCode="_-&quot;$&quot;* #,##0_-;\-&quot;$&quot;* #,##0_-;_-&quot;$&quot;* &quot;-&quot;??_-;_-@_-"/>
    <numFmt numFmtId="167" formatCode="_-* #,##0_-;\-* #,##0_-;_-* &quot;-&quot;??_-;_-@_-"/>
    <numFmt numFmtId="168" formatCode="0.0000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i/>
      <sz val="9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1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 applyBorder="1"/>
    <xf numFmtId="1" fontId="0" fillId="0" borderId="0" xfId="0" applyNumberFormat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0" borderId="1" xfId="0" applyFont="1" applyBorder="1" applyAlignment="1">
      <alignment horizontal="justify" vertical="justify"/>
    </xf>
    <xf numFmtId="0" fontId="0" fillId="0" borderId="1" xfId="0" applyBorder="1" applyAlignment="1">
      <alignment horizontal="right"/>
    </xf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2" borderId="1" xfId="0" applyFill="1" applyBorder="1"/>
    <xf numFmtId="0" fontId="0" fillId="12" borderId="1" xfId="0" applyFill="1" applyBorder="1"/>
    <xf numFmtId="0" fontId="0" fillId="13" borderId="1" xfId="0" applyFill="1" applyBorder="1" applyAlignment="1">
      <alignment horizontal="right"/>
    </xf>
    <xf numFmtId="0" fontId="0" fillId="14" borderId="1" xfId="0" applyFill="1" applyBorder="1" applyAlignment="1">
      <alignment horizontal="right"/>
    </xf>
    <xf numFmtId="0" fontId="3" fillId="9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/>
    <xf numFmtId="0" fontId="3" fillId="2" borderId="1" xfId="0" applyFont="1" applyFill="1" applyBorder="1"/>
    <xf numFmtId="0" fontId="3" fillId="12" borderId="1" xfId="0" applyFont="1" applyFill="1" applyBorder="1"/>
    <xf numFmtId="44" fontId="0" fillId="0" borderId="0" xfId="1" applyFont="1"/>
    <xf numFmtId="0" fontId="5" fillId="0" borderId="0" xfId="0" applyFont="1"/>
    <xf numFmtId="0" fontId="0" fillId="0" borderId="0" xfId="0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6" fillId="12" borderId="1" xfId="0" applyFont="1" applyFill="1" applyBorder="1"/>
    <xf numFmtId="164" fontId="6" fillId="0" borderId="1" xfId="0" applyNumberFormat="1" applyFont="1" applyBorder="1"/>
    <xf numFmtId="0" fontId="0" fillId="0" borderId="1" xfId="0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8" fontId="0" fillId="0" borderId="0" xfId="0" applyNumberFormat="1"/>
    <xf numFmtId="44" fontId="0" fillId="0" borderId="0" xfId="0" applyNumberFormat="1"/>
    <xf numFmtId="0" fontId="0" fillId="0" borderId="1" xfId="0" applyFont="1" applyBorder="1"/>
    <xf numFmtId="164" fontId="0" fillId="0" borderId="1" xfId="0" applyNumberFormat="1" applyFont="1" applyBorder="1"/>
    <xf numFmtId="44" fontId="7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164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12" fillId="7" borderId="1" xfId="0" applyFont="1" applyFill="1" applyBorder="1" applyAlignment="1">
      <alignment wrapText="1"/>
    </xf>
    <xf numFmtId="0" fontId="12" fillId="8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 wrapText="1"/>
    </xf>
    <xf numFmtId="165" fontId="13" fillId="0" borderId="1" xfId="0" applyNumberFormat="1" applyFont="1" applyBorder="1"/>
    <xf numFmtId="0" fontId="0" fillId="16" borderId="1" xfId="0" applyFont="1" applyFill="1" applyBorder="1"/>
    <xf numFmtId="0" fontId="8" fillId="0" borderId="0" xfId="0" applyFont="1"/>
    <xf numFmtId="0" fontId="14" fillId="0" borderId="0" xfId="0" applyFont="1"/>
    <xf numFmtId="166" fontId="15" fillId="0" borderId="1" xfId="0" applyNumberFormat="1" applyFont="1" applyBorder="1"/>
    <xf numFmtId="0" fontId="15" fillId="0" borderId="1" xfId="0" applyFont="1" applyBorder="1"/>
    <xf numFmtId="0" fontId="9" fillId="0" borderId="1" xfId="0" applyFont="1" applyBorder="1"/>
    <xf numFmtId="44" fontId="1" fillId="15" borderId="1" xfId="1" applyFont="1" applyFill="1" applyBorder="1" applyAlignment="1">
      <alignment horizontal="center"/>
    </xf>
    <xf numFmtId="44" fontId="6" fillId="0" borderId="1" xfId="1" applyFont="1" applyBorder="1" applyAlignment="1">
      <alignment horizontal="center" vertical="center"/>
    </xf>
    <xf numFmtId="44" fontId="16" fillId="0" borderId="1" xfId="0" applyNumberFormat="1" applyFont="1" applyFill="1" applyBorder="1"/>
    <xf numFmtId="44" fontId="17" fillId="0" borderId="1" xfId="1" applyFont="1" applyBorder="1" applyAlignment="1">
      <alignment horizontal="center"/>
    </xf>
    <xf numFmtId="0" fontId="17" fillId="0" borderId="1" xfId="0" applyFont="1" applyBorder="1"/>
    <xf numFmtId="14" fontId="0" fillId="0" borderId="0" xfId="0" applyNumberFormat="1"/>
    <xf numFmtId="167" fontId="20" fillId="0" borderId="1" xfId="2" applyNumberFormat="1" applyFont="1" applyBorder="1" applyAlignment="1">
      <alignment vertical="center"/>
    </xf>
    <xf numFmtId="167" fontId="15" fillId="0" borderId="1" xfId="0" applyNumberFormat="1" applyFont="1" applyBorder="1"/>
    <xf numFmtId="0" fontId="1" fillId="15" borderId="1" xfId="0" applyFont="1" applyFill="1" applyBorder="1" applyAlignment="1">
      <alignment horizontal="center" vertical="center"/>
    </xf>
    <xf numFmtId="14" fontId="1" fillId="15" borderId="1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12" fillId="0" borderId="0" xfId="0" applyFont="1" applyAlignment="1">
      <alignment horizontal="center" vertical="center"/>
    </xf>
    <xf numFmtId="44" fontId="12" fillId="0" borderId="0" xfId="3" applyNumberFormat="1" applyFont="1"/>
    <xf numFmtId="44" fontId="9" fillId="18" borderId="1" xfId="1" applyFont="1" applyFill="1" applyBorder="1" applyAlignment="1">
      <alignment horizontal="center"/>
    </xf>
    <xf numFmtId="44" fontId="6" fillId="2" borderId="1" xfId="1" applyFont="1" applyFill="1" applyBorder="1" applyAlignment="1">
      <alignment horizontal="right"/>
    </xf>
    <xf numFmtId="44" fontId="6" fillId="16" borderId="1" xfId="1" applyNumberFormat="1" applyFont="1" applyFill="1" applyBorder="1" applyAlignment="1">
      <alignment horizontal="center"/>
    </xf>
    <xf numFmtId="44" fontId="6" fillId="16" borderId="1" xfId="1" applyNumberFormat="1" applyFont="1" applyFill="1" applyBorder="1" applyAlignment="1">
      <alignment horizontal="right"/>
    </xf>
    <xf numFmtId="9" fontId="21" fillId="0" borderId="0" xfId="3" applyFont="1"/>
    <xf numFmtId="0" fontId="21" fillId="0" borderId="0" xfId="0" applyFont="1"/>
    <xf numFmtId="44" fontId="0" fillId="19" borderId="0" xfId="0" applyNumberFormat="1" applyFill="1"/>
    <xf numFmtId="164" fontId="6" fillId="0" borderId="0" xfId="0" applyNumberFormat="1" applyFont="1" applyBorder="1"/>
    <xf numFmtId="167" fontId="20" fillId="0" borderId="0" xfId="2" applyNumberFormat="1" applyFont="1" applyBorder="1"/>
    <xf numFmtId="165" fontId="13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9" fontId="21" fillId="0" borderId="0" xfId="3" applyFont="1" applyAlignment="1">
      <alignment vertical="center"/>
    </xf>
    <xf numFmtId="0" fontId="0" fillId="0" borderId="1" xfId="0" applyBorder="1" applyAlignment="1">
      <alignment vertical="center" wrapText="1"/>
    </xf>
    <xf numFmtId="44" fontId="8" fillId="0" borderId="2" xfId="1" applyFont="1" applyBorder="1" applyAlignment="1">
      <alignment horizontal="center"/>
    </xf>
    <xf numFmtId="0" fontId="0" fillId="0" borderId="2" xfId="0" applyBorder="1"/>
    <xf numFmtId="165" fontId="13" fillId="0" borderId="2" xfId="0" applyNumberFormat="1" applyFont="1" applyBorder="1"/>
    <xf numFmtId="1" fontId="6" fillId="0" borderId="2" xfId="0" applyNumberFormat="1" applyFont="1" applyBorder="1" applyAlignment="1">
      <alignment horizontal="center"/>
    </xf>
    <xf numFmtId="44" fontId="8" fillId="17" borderId="2" xfId="1" applyFont="1" applyFill="1" applyBorder="1" applyAlignment="1">
      <alignment horizontal="center"/>
    </xf>
    <xf numFmtId="0" fontId="8" fillId="0" borderId="1" xfId="0" applyFont="1" applyBorder="1"/>
    <xf numFmtId="44" fontId="0" fillId="2" borderId="1" xfId="1" applyNumberFormat="1" applyFont="1" applyFill="1" applyBorder="1" applyAlignment="1">
      <alignment horizontal="center"/>
    </xf>
    <xf numFmtId="43" fontId="0" fillId="0" borderId="0" xfId="2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15" borderId="1" xfId="0" applyFont="1" applyFill="1" applyBorder="1" applyAlignment="1">
      <alignment horizontal="center" vertical="center" wrapText="1"/>
    </xf>
    <xf numFmtId="14" fontId="1" fillId="15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7" fontId="20" fillId="0" borderId="1" xfId="2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9" fontId="21" fillId="0" borderId="0" xfId="3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65" fontId="13" fillId="0" borderId="1" xfId="0" applyNumberFormat="1" applyFont="1" applyBorder="1" applyAlignment="1">
      <alignment wrapText="1"/>
    </xf>
    <xf numFmtId="9" fontId="21" fillId="0" borderId="0" xfId="3" applyFont="1" applyAlignment="1">
      <alignment wrapText="1"/>
    </xf>
    <xf numFmtId="0" fontId="8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44" fontId="7" fillId="0" borderId="1" xfId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4" fontId="1" fillId="15" borderId="1" xfId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9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44" fontId="27" fillId="0" borderId="1" xfId="1" applyNumberFormat="1" applyFont="1" applyFill="1" applyBorder="1" applyAlignment="1">
      <alignment horizontal="right" wrapText="1"/>
    </xf>
    <xf numFmtId="44" fontId="27" fillId="0" borderId="1" xfId="1" applyFont="1" applyFill="1" applyBorder="1" applyAlignment="1">
      <alignment horizontal="right" wrapText="1"/>
    </xf>
    <xf numFmtId="164" fontId="26" fillId="8" borderId="1" xfId="0" applyNumberFormat="1" applyFont="1" applyFill="1" applyBorder="1" applyAlignment="1">
      <alignment horizontal="center" wrapText="1"/>
    </xf>
    <xf numFmtId="44" fontId="29" fillId="8" borderId="1" xfId="1" applyFont="1" applyFill="1" applyBorder="1" applyAlignment="1">
      <alignment horizontal="center" wrapText="1"/>
    </xf>
    <xf numFmtId="44" fontId="30" fillId="8" borderId="1" xfId="1" applyFont="1" applyFill="1" applyBorder="1" applyAlignment="1">
      <alignment horizontal="center" wrapText="1"/>
    </xf>
    <xf numFmtId="44" fontId="28" fillId="8" borderId="1" xfId="1" applyNumberFormat="1" applyFont="1" applyFill="1" applyBorder="1" applyAlignment="1">
      <alignment horizontal="center" wrapText="1"/>
    </xf>
    <xf numFmtId="167" fontId="20" fillId="8" borderId="1" xfId="2" applyNumberFormat="1" applyFont="1" applyFill="1" applyBorder="1" applyAlignment="1">
      <alignment vertical="center" wrapText="1"/>
    </xf>
    <xf numFmtId="0" fontId="31" fillId="15" borderId="1" xfId="0" applyFont="1" applyFill="1" applyBorder="1" applyAlignment="1">
      <alignment horizontal="left" vertical="top"/>
    </xf>
    <xf numFmtId="0" fontId="31" fillId="8" borderId="1" xfId="0" applyFont="1" applyFill="1" applyBorder="1"/>
    <xf numFmtId="43" fontId="0" fillId="0" borderId="0" xfId="0" applyNumberFormat="1" applyAlignment="1">
      <alignment wrapText="1"/>
    </xf>
    <xf numFmtId="0" fontId="0" fillId="0" borderId="1" xfId="0" applyBorder="1" applyAlignment="1">
      <alignment horizontal="left" vertical="center" wrapText="1"/>
    </xf>
    <xf numFmtId="168" fontId="6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/>
    <xf numFmtId="0" fontId="27" fillId="0" borderId="0" xfId="0" applyFont="1"/>
    <xf numFmtId="0" fontId="1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5">
    <cellStyle name="Comma" xfId="2" builtinId="3"/>
    <cellStyle name="Currency" xfId="1" builtinId="4"/>
    <cellStyle name="Currency 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CCCCFF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35"/>
  <sheetViews>
    <sheetView workbookViewId="0">
      <selection activeCell="G29" sqref="G29"/>
    </sheetView>
  </sheetViews>
  <sheetFormatPr defaultRowHeight="14.5" x14ac:dyDescent="0.35"/>
  <cols>
    <col min="1" max="1" width="28.453125" customWidth="1"/>
    <col min="2" max="2" width="15" customWidth="1"/>
    <col min="3" max="3" width="15.54296875" customWidth="1"/>
    <col min="4" max="4" width="9.7265625" hidden="1" customWidth="1"/>
    <col min="5" max="5" width="10.7265625" hidden="1" customWidth="1"/>
    <col min="6" max="6" width="10.81640625" customWidth="1"/>
    <col min="7" max="7" width="15.453125" bestFit="1" customWidth="1"/>
    <col min="8" max="8" width="4.453125" customWidth="1"/>
    <col min="9" max="9" width="6.7265625" customWidth="1"/>
    <col min="10" max="10" width="20.1796875" customWidth="1"/>
    <col min="11" max="11" width="12.1796875" customWidth="1"/>
    <col min="12" max="12" width="15.26953125" customWidth="1"/>
    <col min="13" max="13" width="9.1796875" hidden="1" customWidth="1"/>
    <col min="14" max="14" width="9.81640625" hidden="1" customWidth="1"/>
    <col min="15" max="15" width="7" customWidth="1"/>
    <col min="16" max="16" width="12.453125" customWidth="1"/>
    <col min="17" max="17" width="5" bestFit="1" customWidth="1"/>
    <col min="18" max="18" width="5.1796875" bestFit="1" customWidth="1"/>
    <col min="19" max="19" width="11.54296875" customWidth="1"/>
    <col min="20" max="22" width="10.1796875" customWidth="1"/>
    <col min="23" max="23" width="10.1796875" bestFit="1" customWidth="1"/>
  </cols>
  <sheetData>
    <row r="1" spans="1:16" x14ac:dyDescent="0.35">
      <c r="A1" s="2" t="s">
        <v>43</v>
      </c>
      <c r="F1" s="82" t="s">
        <v>44</v>
      </c>
      <c r="G1" s="82" t="s">
        <v>45</v>
      </c>
    </row>
    <row r="2" spans="1:16" x14ac:dyDescent="0.35">
      <c r="F2" s="83">
        <v>43647</v>
      </c>
      <c r="G2" s="83">
        <v>44012</v>
      </c>
    </row>
    <row r="3" spans="1:16" ht="43.5" x14ac:dyDescent="0.35">
      <c r="A3" s="59" t="s">
        <v>54</v>
      </c>
      <c r="B3" s="59" t="s">
        <v>0</v>
      </c>
      <c r="C3" s="59" t="s">
        <v>49</v>
      </c>
      <c r="D3" s="99" t="s">
        <v>44</v>
      </c>
      <c r="E3" s="99" t="s">
        <v>45</v>
      </c>
      <c r="F3" s="59" t="s">
        <v>31</v>
      </c>
      <c r="G3" s="59" t="s">
        <v>50</v>
      </c>
      <c r="I3" s="57" t="s">
        <v>7</v>
      </c>
      <c r="J3" s="60" t="s">
        <v>37</v>
      </c>
      <c r="K3" s="58" t="s">
        <v>0</v>
      </c>
      <c r="L3" s="60" t="s">
        <v>49</v>
      </c>
      <c r="M3" s="60" t="s">
        <v>44</v>
      </c>
      <c r="N3" s="60" t="s">
        <v>45</v>
      </c>
      <c r="O3" s="59" t="s">
        <v>31</v>
      </c>
      <c r="P3" s="59" t="s">
        <v>50</v>
      </c>
    </row>
    <row r="4" spans="1:16" ht="24.75" customHeight="1" x14ac:dyDescent="0.35">
      <c r="A4" s="104" t="s">
        <v>61</v>
      </c>
      <c r="B4" s="62">
        <v>2.9510000000000001E-3</v>
      </c>
      <c r="C4" s="80"/>
      <c r="D4" s="102">
        <f t="shared" ref="D4:D13" si="0">$F$2</f>
        <v>43647</v>
      </c>
      <c r="E4" s="102">
        <f t="shared" ref="E4:E13" si="1">$G$2</f>
        <v>44012</v>
      </c>
      <c r="F4" s="63">
        <f>E4-D4</f>
        <v>365</v>
      </c>
      <c r="G4" s="75">
        <f t="shared" ref="G4:G12" si="2">(B4*C4)/365*F4</f>
        <v>0</v>
      </c>
      <c r="H4" s="103"/>
      <c r="I4" s="68">
        <v>111</v>
      </c>
      <c r="J4" s="64" t="s">
        <v>24</v>
      </c>
      <c r="K4">
        <f>6.6/100/1000</f>
        <v>6.6000000000000005E-5</v>
      </c>
      <c r="L4" s="71">
        <f>C10</f>
        <v>0</v>
      </c>
      <c r="M4" s="67">
        <f t="shared" ref="M4:M9" si="3">$F$2</f>
        <v>43647</v>
      </c>
      <c r="N4" s="67">
        <f t="shared" ref="N4:N9" si="4">$G$2</f>
        <v>44012</v>
      </c>
      <c r="O4" s="55">
        <f>N4-M4</f>
        <v>365</v>
      </c>
      <c r="P4" s="6">
        <f>TRUNC(((K4*L4)/365*O4),6)</f>
        <v>0</v>
      </c>
    </row>
    <row r="5" spans="1:16" x14ac:dyDescent="0.35">
      <c r="A5" s="100" t="s">
        <v>55</v>
      </c>
      <c r="B5" s="62">
        <v>3.1280000000000001E-3</v>
      </c>
      <c r="C5" s="80"/>
      <c r="D5" s="102">
        <f t="shared" si="0"/>
        <v>43647</v>
      </c>
      <c r="E5" s="102">
        <f t="shared" si="1"/>
        <v>44012</v>
      </c>
      <c r="F5" s="63">
        <f t="shared" ref="F5:F13" si="5">E5-D5</f>
        <v>365</v>
      </c>
      <c r="G5" s="75">
        <f t="shared" si="2"/>
        <v>0</v>
      </c>
      <c r="H5" s="103"/>
      <c r="I5" s="68">
        <v>226</v>
      </c>
      <c r="J5" s="20" t="s">
        <v>8</v>
      </c>
      <c r="K5" s="51">
        <f>79.5/100/1000</f>
        <v>7.9500000000000003E-4</v>
      </c>
      <c r="L5" s="72"/>
      <c r="M5" s="67">
        <f t="shared" si="3"/>
        <v>43647</v>
      </c>
      <c r="N5" s="67">
        <f t="shared" si="4"/>
        <v>44012</v>
      </c>
      <c r="O5" s="55">
        <f t="shared" ref="O5:O8" si="6">N5-M5</f>
        <v>365</v>
      </c>
      <c r="P5" s="6">
        <f t="shared" ref="P5:P9" si="7">TRUNC(((K5*L5)/365*O5),6)</f>
        <v>0</v>
      </c>
    </row>
    <row r="6" spans="1:16" ht="29" x14ac:dyDescent="0.35">
      <c r="A6" s="104" t="s">
        <v>62</v>
      </c>
      <c r="B6" s="62">
        <v>2.6559999999999999E-3</v>
      </c>
      <c r="C6" s="80"/>
      <c r="D6" s="102">
        <f t="shared" si="0"/>
        <v>43647</v>
      </c>
      <c r="E6" s="102">
        <f t="shared" si="1"/>
        <v>44012</v>
      </c>
      <c r="F6" s="63">
        <f>E6-D6</f>
        <v>365</v>
      </c>
      <c r="G6" s="75">
        <f>(B6*C6)/365*F6</f>
        <v>0</v>
      </c>
      <c r="H6" s="103"/>
      <c r="I6" s="68">
        <v>226</v>
      </c>
      <c r="J6" s="19" t="s">
        <v>9</v>
      </c>
      <c r="K6" s="51">
        <f>95.3/100/1000</f>
        <v>9.5299999999999996E-4</v>
      </c>
      <c r="L6" s="81"/>
      <c r="M6" s="67">
        <f t="shared" si="3"/>
        <v>43647</v>
      </c>
      <c r="N6" s="67">
        <f t="shared" si="4"/>
        <v>44012</v>
      </c>
      <c r="O6" s="55">
        <f t="shared" si="6"/>
        <v>365</v>
      </c>
      <c r="P6" s="6">
        <f t="shared" si="7"/>
        <v>0</v>
      </c>
    </row>
    <row r="7" spans="1:16" x14ac:dyDescent="0.35">
      <c r="A7" s="100" t="s">
        <v>56</v>
      </c>
      <c r="B7" s="101">
        <v>2.833E-3</v>
      </c>
      <c r="C7" s="80"/>
      <c r="D7" s="102">
        <f t="shared" si="0"/>
        <v>43647</v>
      </c>
      <c r="E7" s="102">
        <f t="shared" si="1"/>
        <v>44012</v>
      </c>
      <c r="F7" s="63">
        <f>E7-D7</f>
        <v>365</v>
      </c>
      <c r="G7" s="75">
        <f>(B7*C7)/365*F7</f>
        <v>0</v>
      </c>
      <c r="H7" s="103"/>
      <c r="I7" s="68">
        <v>226</v>
      </c>
      <c r="J7" s="18" t="s">
        <v>10</v>
      </c>
      <c r="K7" s="51">
        <f>19/100/1000</f>
        <v>1.9000000000000001E-4</v>
      </c>
      <c r="L7" s="81">
        <f>C6</f>
        <v>0</v>
      </c>
      <c r="M7" s="67">
        <f t="shared" si="3"/>
        <v>43647</v>
      </c>
      <c r="N7" s="67">
        <f t="shared" si="4"/>
        <v>44012</v>
      </c>
      <c r="O7" s="55">
        <f t="shared" si="6"/>
        <v>365</v>
      </c>
      <c r="P7" s="6">
        <f t="shared" si="7"/>
        <v>0</v>
      </c>
    </row>
    <row r="8" spans="1:16" x14ac:dyDescent="0.35">
      <c r="A8" s="66" t="s">
        <v>59</v>
      </c>
      <c r="B8" s="62">
        <v>2.9510000000000001E-3</v>
      </c>
      <c r="C8" s="80"/>
      <c r="D8" s="102">
        <f t="shared" si="0"/>
        <v>43647</v>
      </c>
      <c r="E8" s="102">
        <f t="shared" si="1"/>
        <v>44012</v>
      </c>
      <c r="F8" s="63">
        <f t="shared" si="5"/>
        <v>365</v>
      </c>
      <c r="G8" s="75">
        <f t="shared" si="2"/>
        <v>0</v>
      </c>
      <c r="H8" s="103"/>
      <c r="I8" s="68">
        <v>226</v>
      </c>
      <c r="J8" s="21" t="s">
        <v>11</v>
      </c>
      <c r="K8" s="51">
        <f>6.6/100/1000</f>
        <v>6.6000000000000005E-5</v>
      </c>
      <c r="L8" s="72"/>
      <c r="M8" s="67">
        <f t="shared" si="3"/>
        <v>43647</v>
      </c>
      <c r="N8" s="67">
        <f t="shared" si="4"/>
        <v>44012</v>
      </c>
      <c r="O8" s="55">
        <f t="shared" si="6"/>
        <v>365</v>
      </c>
      <c r="P8" s="6">
        <f t="shared" si="7"/>
        <v>0</v>
      </c>
    </row>
    <row r="9" spans="1:16" ht="24.5" x14ac:dyDescent="0.35">
      <c r="A9" s="66" t="s">
        <v>60</v>
      </c>
      <c r="B9" s="62">
        <v>3.1280000000000001E-3</v>
      </c>
      <c r="C9" s="80"/>
      <c r="D9" s="102">
        <f t="shared" si="0"/>
        <v>43647</v>
      </c>
      <c r="E9" s="102">
        <f t="shared" si="1"/>
        <v>44012</v>
      </c>
      <c r="F9" s="63">
        <f t="shared" si="5"/>
        <v>365</v>
      </c>
      <c r="G9" s="75">
        <f t="shared" si="2"/>
        <v>0</v>
      </c>
      <c r="H9" s="103"/>
      <c r="I9" s="68">
        <v>226</v>
      </c>
      <c r="J9" s="65" t="s">
        <v>23</v>
      </c>
      <c r="K9" s="51">
        <f>24.9/100/1000</f>
        <v>2.4899999999999998E-4</v>
      </c>
      <c r="L9" s="81">
        <f>C11</f>
        <v>0</v>
      </c>
      <c r="M9" s="67">
        <f t="shared" si="3"/>
        <v>43647</v>
      </c>
      <c r="N9" s="67">
        <f t="shared" si="4"/>
        <v>44012</v>
      </c>
      <c r="O9" s="55">
        <f>N9-M9</f>
        <v>365</v>
      </c>
      <c r="P9" s="6">
        <f t="shared" si="7"/>
        <v>0</v>
      </c>
    </row>
    <row r="10" spans="1:16" x14ac:dyDescent="0.35">
      <c r="A10" s="100" t="s">
        <v>4</v>
      </c>
      <c r="B10" s="101">
        <v>5.9020000000000001E-3</v>
      </c>
      <c r="C10" s="80"/>
      <c r="D10" s="102">
        <f t="shared" si="0"/>
        <v>43647</v>
      </c>
      <c r="E10" s="102">
        <f t="shared" si="1"/>
        <v>44012</v>
      </c>
      <c r="F10" s="63">
        <f t="shared" si="5"/>
        <v>365</v>
      </c>
      <c r="G10" s="75">
        <f t="shared" si="2"/>
        <v>0</v>
      </c>
      <c r="H10" s="103"/>
      <c r="L10" s="9"/>
      <c r="M10" s="12"/>
      <c r="N10" s="15"/>
      <c r="O10" s="16"/>
      <c r="P10" s="11"/>
    </row>
    <row r="11" spans="1:16" x14ac:dyDescent="0.35">
      <c r="A11" s="100" t="s">
        <v>57</v>
      </c>
      <c r="B11" s="101">
        <v>6.0790000000000002E-3</v>
      </c>
      <c r="C11" s="80"/>
      <c r="D11" s="102">
        <f t="shared" si="0"/>
        <v>43647</v>
      </c>
      <c r="E11" s="102">
        <f t="shared" si="1"/>
        <v>44012</v>
      </c>
      <c r="F11" s="63">
        <f t="shared" si="5"/>
        <v>365</v>
      </c>
      <c r="G11" s="75">
        <f>(B11*C11)/365*F11</f>
        <v>0</v>
      </c>
      <c r="H11" s="103"/>
      <c r="L11" s="9"/>
      <c r="M11" s="12"/>
      <c r="N11" s="15"/>
      <c r="O11" s="16"/>
      <c r="P11" s="11"/>
    </row>
    <row r="12" spans="1:16" x14ac:dyDescent="0.35">
      <c r="A12" s="100" t="s">
        <v>5</v>
      </c>
      <c r="B12" s="62">
        <v>2.9510000000000001E-3</v>
      </c>
      <c r="C12" s="80"/>
      <c r="D12" s="102">
        <f t="shared" si="0"/>
        <v>43647</v>
      </c>
      <c r="E12" s="102">
        <f t="shared" si="1"/>
        <v>44012</v>
      </c>
      <c r="F12" s="63">
        <f t="shared" si="5"/>
        <v>365</v>
      </c>
      <c r="G12" s="75">
        <f t="shared" si="2"/>
        <v>0</v>
      </c>
      <c r="H12" s="103"/>
      <c r="J12" s="3" t="s">
        <v>6</v>
      </c>
      <c r="K12" s="1"/>
      <c r="L12" s="1"/>
      <c r="M12" s="1"/>
      <c r="N12" s="1"/>
      <c r="O12" s="1"/>
      <c r="P12" s="111">
        <f>SUM(P4:P9)</f>
        <v>0</v>
      </c>
    </row>
    <row r="13" spans="1:16" ht="13.5" customHeight="1" x14ac:dyDescent="0.35">
      <c r="A13" s="100" t="s">
        <v>58</v>
      </c>
      <c r="B13" s="62">
        <v>3.1280000000000001E-3</v>
      </c>
      <c r="C13" s="80"/>
      <c r="D13" s="102">
        <f t="shared" si="0"/>
        <v>43647</v>
      </c>
      <c r="E13" s="102">
        <f t="shared" si="1"/>
        <v>44012</v>
      </c>
      <c r="F13" s="63">
        <f t="shared" si="5"/>
        <v>365</v>
      </c>
      <c r="G13" s="75">
        <f>(B13*C13)/365*F13</f>
        <v>0</v>
      </c>
      <c r="H13" s="103"/>
    </row>
    <row r="14" spans="1:16" x14ac:dyDescent="0.35">
      <c r="A14" s="9"/>
      <c r="B14" s="94"/>
      <c r="C14" s="95"/>
      <c r="D14" s="96"/>
      <c r="E14" s="96"/>
      <c r="F14" s="97"/>
      <c r="G14" s="98"/>
      <c r="I14" s="49"/>
      <c r="O14" s="48"/>
    </row>
    <row r="15" spans="1:16" x14ac:dyDescent="0.35">
      <c r="A15" s="73" t="s">
        <v>47</v>
      </c>
      <c r="B15" s="56">
        <v>300</v>
      </c>
      <c r="C15" s="1"/>
      <c r="D15" s="67">
        <f>$F$2</f>
        <v>43647</v>
      </c>
      <c r="E15" s="67">
        <f>$G$2</f>
        <v>44012</v>
      </c>
      <c r="F15" s="55">
        <f t="shared" ref="F15" si="8">E15-D15</f>
        <v>365</v>
      </c>
      <c r="G15" s="87">
        <f>B15/365*F15</f>
        <v>300</v>
      </c>
      <c r="H15" s="91"/>
      <c r="I15" s="49"/>
      <c r="L15" s="49"/>
    </row>
    <row r="16" spans="1:16" x14ac:dyDescent="0.35">
      <c r="A16" s="69" t="s">
        <v>53</v>
      </c>
      <c r="B16" s="105"/>
      <c r="C16" s="106"/>
      <c r="D16" s="107">
        <f>$F$2</f>
        <v>43647</v>
      </c>
      <c r="E16" s="107">
        <f>$G$2</f>
        <v>44012</v>
      </c>
      <c r="F16" s="108">
        <f>E16-D16</f>
        <v>365</v>
      </c>
      <c r="G16" s="109">
        <f>B16/365*F16</f>
        <v>0</v>
      </c>
      <c r="H16" s="91"/>
      <c r="I16" s="70"/>
      <c r="N16" s="7"/>
      <c r="O16" s="48"/>
    </row>
    <row r="17" spans="1:12" x14ac:dyDescent="0.35">
      <c r="A17" s="110" t="s">
        <v>63</v>
      </c>
      <c r="B17" s="105"/>
      <c r="C17" s="1"/>
      <c r="D17" s="107">
        <f>$F$2</f>
        <v>43647</v>
      </c>
      <c r="E17" s="107">
        <f>$G$2</f>
        <v>44012</v>
      </c>
      <c r="F17" s="108">
        <f t="shared" ref="F17" si="9">E17-D17</f>
        <v>365</v>
      </c>
      <c r="G17" s="75">
        <f>B17/365*F17</f>
        <v>0</v>
      </c>
      <c r="H17" s="92"/>
      <c r="I17" s="49"/>
      <c r="J17" s="49"/>
      <c r="L17" s="49"/>
    </row>
    <row r="18" spans="1:12" x14ac:dyDescent="0.35">
      <c r="A18" s="50" t="s">
        <v>48</v>
      </c>
      <c r="B18" s="89">
        <v>111</v>
      </c>
      <c r="C18" s="1"/>
      <c r="D18" s="67">
        <f>$F$2</f>
        <v>43647</v>
      </c>
      <c r="E18" s="67">
        <f>$G$2</f>
        <v>44012</v>
      </c>
      <c r="F18" s="55">
        <f>E18-D18</f>
        <v>365</v>
      </c>
      <c r="G18" s="90">
        <f>B18/365*F18</f>
        <v>111.00000000000001</v>
      </c>
      <c r="H18" s="91"/>
      <c r="J18" s="49"/>
    </row>
    <row r="19" spans="1:12" x14ac:dyDescent="0.35">
      <c r="A19" s="1" t="s">
        <v>38</v>
      </c>
      <c r="B19" s="41" t="s">
        <v>40</v>
      </c>
      <c r="C19" s="1"/>
      <c r="D19" s="1"/>
      <c r="E19" s="1"/>
      <c r="F19" s="1"/>
      <c r="G19" s="88">
        <f>P12</f>
        <v>0</v>
      </c>
      <c r="H19" s="91"/>
      <c r="I19" s="91"/>
      <c r="J19" s="93">
        <f>G19+G18</f>
        <v>111.00000000000001</v>
      </c>
    </row>
    <row r="20" spans="1:12" x14ac:dyDescent="0.35">
      <c r="A20" s="78" t="s">
        <v>39</v>
      </c>
      <c r="B20" s="77">
        <v>50</v>
      </c>
      <c r="C20" s="1"/>
      <c r="D20" s="1"/>
      <c r="E20" s="1"/>
      <c r="F20" s="1"/>
      <c r="G20" s="52"/>
      <c r="H20" s="92"/>
    </row>
    <row r="21" spans="1:12" x14ac:dyDescent="0.35">
      <c r="A21" s="78" t="s">
        <v>52</v>
      </c>
      <c r="B21" s="77">
        <v>235.15</v>
      </c>
      <c r="C21" s="1"/>
      <c r="D21" s="1"/>
      <c r="E21" s="1"/>
      <c r="F21" s="1"/>
      <c r="G21" s="52"/>
    </row>
    <row r="22" spans="1:12" x14ac:dyDescent="0.35">
      <c r="A22" s="42"/>
      <c r="B22" s="1"/>
      <c r="C22" s="1"/>
      <c r="D22" s="1"/>
      <c r="E22" s="1"/>
      <c r="F22" s="1"/>
      <c r="G22" s="52"/>
      <c r="I22" s="49"/>
      <c r="J22" s="84"/>
      <c r="K22" s="79"/>
    </row>
    <row r="23" spans="1:12" x14ac:dyDescent="0.35">
      <c r="A23" s="3" t="s">
        <v>6</v>
      </c>
      <c r="B23" s="42"/>
      <c r="C23" s="1"/>
      <c r="D23" s="1"/>
      <c r="E23" s="1"/>
      <c r="F23" s="1"/>
      <c r="G23" s="74">
        <f>SUM(G4:G19)</f>
        <v>411</v>
      </c>
      <c r="K23" s="112"/>
    </row>
    <row r="25" spans="1:12" x14ac:dyDescent="0.35">
      <c r="A25" s="1" t="s">
        <v>46</v>
      </c>
      <c r="B25" s="77">
        <f>B21+B20</f>
        <v>285.14999999999998</v>
      </c>
      <c r="C25" s="1"/>
      <c r="D25" s="1"/>
      <c r="E25" s="1"/>
      <c r="F25" s="1"/>
      <c r="G25" s="76">
        <f>G23-B25</f>
        <v>125.85000000000002</v>
      </c>
    </row>
    <row r="26" spans="1:12" x14ac:dyDescent="0.35">
      <c r="I26" s="49"/>
    </row>
    <row r="27" spans="1:12" x14ac:dyDescent="0.35">
      <c r="A27" s="61" t="s">
        <v>51</v>
      </c>
      <c r="J27" s="85"/>
    </row>
    <row r="28" spans="1:12" x14ac:dyDescent="0.35">
      <c r="J28" s="151"/>
    </row>
    <row r="29" spans="1:12" x14ac:dyDescent="0.35">
      <c r="J29" s="151"/>
    </row>
    <row r="30" spans="1:12" x14ac:dyDescent="0.35">
      <c r="J30" s="86"/>
    </row>
    <row r="34" spans="11:12" x14ac:dyDescent="0.35">
      <c r="K34" s="79"/>
      <c r="L34" s="79"/>
    </row>
    <row r="35" spans="11:12" x14ac:dyDescent="0.35">
      <c r="K35" s="79"/>
      <c r="L35" s="79"/>
    </row>
  </sheetData>
  <mergeCells count="1">
    <mergeCell ref="J28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H28"/>
  <sheetViews>
    <sheetView tabSelected="1" workbookViewId="0">
      <selection activeCell="B6" sqref="B6"/>
    </sheetView>
  </sheetViews>
  <sheetFormatPr defaultRowHeight="14.5" x14ac:dyDescent="0.35"/>
  <cols>
    <col min="1" max="1" width="41.81640625" bestFit="1" customWidth="1"/>
    <col min="2" max="2" width="11.81640625" customWidth="1"/>
    <col min="3" max="3" width="14.54296875" customWidth="1"/>
    <col min="4" max="5" width="9.1796875" hidden="1" customWidth="1"/>
    <col min="6" max="6" width="9.7265625" hidden="1" customWidth="1"/>
    <col min="7" max="7" width="10.54296875" bestFit="1" customWidth="1"/>
    <col min="8" max="8" width="2.7265625" customWidth="1"/>
    <col min="9" max="9" width="10.7265625" bestFit="1" customWidth="1"/>
  </cols>
  <sheetData>
    <row r="1" spans="1:8" ht="35" customHeight="1" x14ac:dyDescent="0.45">
      <c r="A1" s="152" t="s">
        <v>81</v>
      </c>
      <c r="B1" s="152"/>
      <c r="C1" s="152"/>
      <c r="D1" s="152"/>
      <c r="E1" s="152"/>
      <c r="F1" s="152"/>
      <c r="G1" s="152"/>
    </row>
    <row r="3" spans="1:8" x14ac:dyDescent="0.35">
      <c r="A3" s="113" t="s">
        <v>75</v>
      </c>
      <c r="B3" s="115" t="s">
        <v>44</v>
      </c>
      <c r="C3" s="115" t="s">
        <v>45</v>
      </c>
      <c r="D3" s="114"/>
      <c r="G3" s="146"/>
      <c r="H3" s="114"/>
    </row>
    <row r="4" spans="1:8" x14ac:dyDescent="0.35">
      <c r="A4" s="114"/>
      <c r="B4" s="116">
        <v>45108</v>
      </c>
      <c r="C4" s="116">
        <v>45473</v>
      </c>
      <c r="D4" s="114"/>
      <c r="E4" s="114"/>
      <c r="H4" s="114"/>
    </row>
    <row r="5" spans="1:8" ht="29" x14ac:dyDescent="0.35">
      <c r="A5" s="59" t="s">
        <v>54</v>
      </c>
      <c r="B5" s="59" t="s">
        <v>0</v>
      </c>
      <c r="C5" s="59" t="s">
        <v>49</v>
      </c>
      <c r="D5" s="99" t="s">
        <v>44</v>
      </c>
      <c r="E5" s="99" t="s">
        <v>45</v>
      </c>
      <c r="F5" s="59" t="s">
        <v>31</v>
      </c>
      <c r="G5" s="59" t="s">
        <v>50</v>
      </c>
      <c r="H5" s="114"/>
    </row>
    <row r="6" spans="1:8" ht="17.25" customHeight="1" x14ac:dyDescent="0.35">
      <c r="A6" s="147" t="s">
        <v>77</v>
      </c>
      <c r="B6" s="148">
        <v>1.9265E-3</v>
      </c>
      <c r="C6" s="143"/>
      <c r="D6" s="119">
        <f t="shared" ref="D6" si="0">$B$4</f>
        <v>45108</v>
      </c>
      <c r="E6" s="119">
        <f t="shared" ref="E6" si="1">$C$4</f>
        <v>45473</v>
      </c>
      <c r="F6" s="120">
        <f>(E6-D6)</f>
        <v>365</v>
      </c>
      <c r="G6" s="121">
        <f>((B6*C6)/365)*F6</f>
        <v>0</v>
      </c>
      <c r="H6" s="122"/>
    </row>
    <row r="7" spans="1:8" ht="17.25" customHeight="1" x14ac:dyDescent="0.35">
      <c r="A7" s="132" t="s">
        <v>78</v>
      </c>
      <c r="B7" s="117">
        <v>1.6869999999999999E-3</v>
      </c>
      <c r="C7" s="143"/>
      <c r="D7" s="119">
        <f t="shared" ref="D7:D13" si="2">$B$4</f>
        <v>45108</v>
      </c>
      <c r="E7" s="119">
        <f t="shared" ref="E7:E13" si="3">$C$4</f>
        <v>45473</v>
      </c>
      <c r="F7" s="120">
        <f t="shared" ref="F7:F19" si="4">(E7-D7)</f>
        <v>365</v>
      </c>
      <c r="G7" s="121">
        <f t="shared" ref="G7:G13" si="5">((B7*C7)/365)*F7</f>
        <v>0</v>
      </c>
      <c r="H7" s="122"/>
    </row>
    <row r="8" spans="1:8" ht="17.25" customHeight="1" x14ac:dyDescent="0.35">
      <c r="A8" s="133" t="s">
        <v>79</v>
      </c>
      <c r="B8" s="1">
        <v>1.8309999999999999E-3</v>
      </c>
      <c r="C8" s="143"/>
      <c r="D8" s="119">
        <f t="shared" si="2"/>
        <v>45108</v>
      </c>
      <c r="E8" s="119">
        <f t="shared" si="3"/>
        <v>45473</v>
      </c>
      <c r="F8" s="120">
        <f t="shared" si="4"/>
        <v>365</v>
      </c>
      <c r="G8" s="121">
        <f t="shared" si="5"/>
        <v>0</v>
      </c>
      <c r="H8" s="122"/>
    </row>
    <row r="9" spans="1:8" ht="17.25" customHeight="1" x14ac:dyDescent="0.35">
      <c r="A9" s="132" t="s">
        <v>80</v>
      </c>
      <c r="B9" s="123">
        <v>1.9265E-3</v>
      </c>
      <c r="C9" s="143"/>
      <c r="D9" s="119">
        <f t="shared" si="2"/>
        <v>45108</v>
      </c>
      <c r="E9" s="119">
        <f t="shared" si="3"/>
        <v>45473</v>
      </c>
      <c r="F9" s="120">
        <f t="shared" si="4"/>
        <v>365</v>
      </c>
      <c r="G9" s="121">
        <f t="shared" si="5"/>
        <v>0</v>
      </c>
      <c r="H9" s="122"/>
    </row>
    <row r="10" spans="1:8" ht="17.25" customHeight="1" x14ac:dyDescent="0.35">
      <c r="A10" s="132" t="s">
        <v>82</v>
      </c>
      <c r="B10" s="148">
        <v>1.9265E-3</v>
      </c>
      <c r="C10" s="143"/>
      <c r="D10" s="119">
        <f t="shared" si="2"/>
        <v>45108</v>
      </c>
      <c r="E10" s="119">
        <f t="shared" si="3"/>
        <v>45473</v>
      </c>
      <c r="F10" s="120">
        <f t="shared" si="4"/>
        <v>365</v>
      </c>
      <c r="G10" s="121">
        <f t="shared" si="5"/>
        <v>0</v>
      </c>
      <c r="H10" s="122"/>
    </row>
    <row r="11" spans="1:8" ht="17.25" customHeight="1" x14ac:dyDescent="0.35">
      <c r="A11" s="132" t="s">
        <v>66</v>
      </c>
      <c r="B11" s="117">
        <v>2.506E-3</v>
      </c>
      <c r="C11" s="143"/>
      <c r="D11" s="119">
        <f t="shared" si="2"/>
        <v>45108</v>
      </c>
      <c r="E11" s="119">
        <f t="shared" si="3"/>
        <v>45473</v>
      </c>
      <c r="F11" s="120">
        <f t="shared" si="4"/>
        <v>365</v>
      </c>
      <c r="G11" s="121">
        <f t="shared" si="5"/>
        <v>0</v>
      </c>
      <c r="H11" s="122"/>
    </row>
    <row r="12" spans="1:8" ht="17.25" customHeight="1" x14ac:dyDescent="0.35">
      <c r="A12" s="132" t="s">
        <v>64</v>
      </c>
      <c r="B12" s="123">
        <v>3.9519999999999998E-3</v>
      </c>
      <c r="C12" s="143"/>
      <c r="D12" s="119">
        <f t="shared" si="2"/>
        <v>45108</v>
      </c>
      <c r="E12" s="119">
        <f t="shared" si="3"/>
        <v>45473</v>
      </c>
      <c r="F12" s="120">
        <f t="shared" si="4"/>
        <v>365</v>
      </c>
      <c r="G12" s="121">
        <f t="shared" si="5"/>
        <v>0</v>
      </c>
      <c r="H12" s="122"/>
    </row>
    <row r="13" spans="1:8" ht="17.25" customHeight="1" x14ac:dyDescent="0.35">
      <c r="A13" s="132" t="s">
        <v>65</v>
      </c>
      <c r="B13" s="148">
        <v>1.9265E-3</v>
      </c>
      <c r="C13" s="143"/>
      <c r="D13" s="119">
        <f t="shared" si="2"/>
        <v>45108</v>
      </c>
      <c r="E13" s="119">
        <f t="shared" si="3"/>
        <v>45473</v>
      </c>
      <c r="F13" s="120">
        <f t="shared" si="4"/>
        <v>365</v>
      </c>
      <c r="G13" s="121">
        <f t="shared" si="5"/>
        <v>0</v>
      </c>
      <c r="H13" s="122"/>
    </row>
    <row r="14" spans="1:8" ht="26.5" x14ac:dyDescent="0.35">
      <c r="A14" s="104"/>
      <c r="B14" s="139" t="s">
        <v>67</v>
      </c>
      <c r="C14" s="118"/>
      <c r="D14" s="119"/>
      <c r="E14" s="119"/>
      <c r="F14" s="120">
        <f t="shared" si="4"/>
        <v>0</v>
      </c>
      <c r="G14" s="121"/>
      <c r="H14" s="122"/>
    </row>
    <row r="15" spans="1:8" x14ac:dyDescent="0.35">
      <c r="A15" s="124" t="s">
        <v>68</v>
      </c>
      <c r="B15" s="140">
        <v>250</v>
      </c>
      <c r="C15" s="53"/>
      <c r="D15" s="125">
        <f>$B$4</f>
        <v>45108</v>
      </c>
      <c r="E15" s="125">
        <f>$C$4</f>
        <v>45473</v>
      </c>
      <c r="F15" s="120">
        <f t="shared" si="4"/>
        <v>365</v>
      </c>
      <c r="G15" s="134">
        <f>B15/365*F15</f>
        <v>250</v>
      </c>
      <c r="H15" s="114"/>
    </row>
    <row r="16" spans="1:8" x14ac:dyDescent="0.35">
      <c r="A16" s="127" t="s">
        <v>72</v>
      </c>
      <c r="B16" s="141">
        <v>427</v>
      </c>
      <c r="C16" s="53"/>
      <c r="D16" s="125">
        <f>$B$4</f>
        <v>45108</v>
      </c>
      <c r="E16" s="125">
        <f>$C$4</f>
        <v>45473</v>
      </c>
      <c r="F16" s="120">
        <f t="shared" si="4"/>
        <v>365</v>
      </c>
      <c r="G16" s="135">
        <f>B16/365*F16</f>
        <v>427</v>
      </c>
      <c r="H16" s="126"/>
    </row>
    <row r="17" spans="1:8" x14ac:dyDescent="0.35">
      <c r="A17" s="127" t="s">
        <v>69</v>
      </c>
      <c r="B17" s="141"/>
      <c r="C17" s="1"/>
      <c r="D17" s="125">
        <f>$B$4</f>
        <v>45108</v>
      </c>
      <c r="E17" s="125">
        <f>$C$4</f>
        <v>45473</v>
      </c>
      <c r="F17" s="120">
        <f t="shared" si="4"/>
        <v>365</v>
      </c>
      <c r="G17" s="135">
        <f>B17/365*F17</f>
        <v>0</v>
      </c>
      <c r="H17" s="126"/>
    </row>
    <row r="18" spans="1:8" x14ac:dyDescent="0.35">
      <c r="A18" s="127" t="s">
        <v>70</v>
      </c>
      <c r="B18" s="141"/>
      <c r="C18" s="53"/>
      <c r="D18" s="125">
        <f>$B$4</f>
        <v>45108</v>
      </c>
      <c r="E18" s="125">
        <f>$C$4</f>
        <v>45473</v>
      </c>
      <c r="F18" s="120">
        <f t="shared" si="4"/>
        <v>365</v>
      </c>
      <c r="G18" s="135">
        <f>B18/365*F18</f>
        <v>0</v>
      </c>
      <c r="H18" s="128"/>
    </row>
    <row r="19" spans="1:8" x14ac:dyDescent="0.35">
      <c r="A19" s="136" t="s">
        <v>71</v>
      </c>
      <c r="B19" s="142">
        <v>125</v>
      </c>
      <c r="C19" s="53"/>
      <c r="D19" s="125">
        <f>$B$4</f>
        <v>45108</v>
      </c>
      <c r="E19" s="125">
        <f>$C$4</f>
        <v>45473</v>
      </c>
      <c r="F19" s="120">
        <f t="shared" si="4"/>
        <v>365</v>
      </c>
      <c r="G19" s="137">
        <f>B19/365*F19</f>
        <v>125</v>
      </c>
      <c r="H19" s="126"/>
    </row>
    <row r="20" spans="1:8" x14ac:dyDescent="0.35">
      <c r="A20" s="136" t="s">
        <v>73</v>
      </c>
      <c r="B20" s="149" t="s">
        <v>76</v>
      </c>
      <c r="C20" s="53"/>
      <c r="D20" s="53"/>
      <c r="E20" s="53"/>
      <c r="F20" s="53"/>
      <c r="G20" s="138"/>
      <c r="H20" s="126"/>
    </row>
    <row r="21" spans="1:8" ht="8.25" customHeight="1" x14ac:dyDescent="0.35">
      <c r="A21" s="54"/>
      <c r="B21" s="53"/>
      <c r="C21" s="53"/>
      <c r="D21" s="53"/>
      <c r="E21" s="53"/>
      <c r="F21" s="53"/>
      <c r="G21" s="129"/>
      <c r="H21" s="114"/>
    </row>
    <row r="22" spans="1:8" x14ac:dyDescent="0.35">
      <c r="A22" s="130" t="s">
        <v>6</v>
      </c>
      <c r="B22" s="54"/>
      <c r="C22" s="53"/>
      <c r="D22" s="53"/>
      <c r="E22" s="53"/>
      <c r="F22" s="53"/>
      <c r="G22" s="131">
        <f>SUM(G6:G20)</f>
        <v>802</v>
      </c>
      <c r="H22" s="114"/>
    </row>
    <row r="23" spans="1:8" x14ac:dyDescent="0.35">
      <c r="A23" s="114"/>
      <c r="B23" s="114"/>
      <c r="C23" s="114"/>
      <c r="D23" s="114"/>
      <c r="E23" s="114"/>
      <c r="F23" s="114"/>
      <c r="G23" s="114"/>
      <c r="H23" s="114"/>
    </row>
    <row r="24" spans="1:8" x14ac:dyDescent="0.35">
      <c r="A24" s="150" t="s">
        <v>74</v>
      </c>
    </row>
    <row r="25" spans="1:8" x14ac:dyDescent="0.35">
      <c r="A25" s="150" t="s">
        <v>83</v>
      </c>
    </row>
    <row r="26" spans="1:8" x14ac:dyDescent="0.35">
      <c r="A26" s="61"/>
    </row>
    <row r="27" spans="1:8" x14ac:dyDescent="0.35">
      <c r="A27" s="145" t="s">
        <v>84</v>
      </c>
    </row>
    <row r="28" spans="1:8" x14ac:dyDescent="0.35">
      <c r="A28" s="144" t="s">
        <v>85</v>
      </c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"/>
  <sheetViews>
    <sheetView zoomScaleNormal="100" workbookViewId="0">
      <selection activeCell="D35" sqref="D35"/>
    </sheetView>
  </sheetViews>
  <sheetFormatPr defaultRowHeight="14.5" x14ac:dyDescent="0.35"/>
  <cols>
    <col min="1" max="1" width="18.26953125" customWidth="1"/>
    <col min="2" max="2" width="41.453125" customWidth="1"/>
    <col min="3" max="3" width="12.1796875" customWidth="1"/>
    <col min="6" max="6" width="15.7265625" customWidth="1"/>
    <col min="8" max="8" width="9.1796875" customWidth="1"/>
    <col min="9" max="9" width="17.453125" customWidth="1"/>
    <col min="10" max="10" width="3.26953125" customWidth="1"/>
    <col min="11" max="11" width="1.54296875" customWidth="1"/>
    <col min="12" max="12" width="2.453125" hidden="1" customWidth="1"/>
    <col min="13" max="13" width="6.7265625" customWidth="1"/>
  </cols>
  <sheetData>
    <row r="1" spans="1:26" x14ac:dyDescent="0.35">
      <c r="A1" s="2" t="s">
        <v>41</v>
      </c>
    </row>
    <row r="3" spans="1:26" x14ac:dyDescent="0.35">
      <c r="A3" s="24" t="s">
        <v>7</v>
      </c>
      <c r="B3" s="24" t="s">
        <v>37</v>
      </c>
      <c r="C3" s="3" t="s">
        <v>0</v>
      </c>
      <c r="D3" s="3" t="s">
        <v>1</v>
      </c>
      <c r="E3" s="3" t="s">
        <v>3</v>
      </c>
      <c r="F3" s="3" t="s">
        <v>28</v>
      </c>
      <c r="G3" s="3"/>
      <c r="H3" s="3" t="s">
        <v>31</v>
      </c>
      <c r="I3" s="3" t="s">
        <v>2</v>
      </c>
      <c r="J3" s="2"/>
      <c r="K3" s="2"/>
    </row>
    <row r="4" spans="1:26" x14ac:dyDescent="0.35">
      <c r="A4" s="50">
        <v>109</v>
      </c>
      <c r="B4" s="22" t="s">
        <v>24</v>
      </c>
      <c r="C4" s="45">
        <v>5.8E-5</v>
      </c>
      <c r="D4" s="41">
        <v>341000</v>
      </c>
      <c r="E4" s="13">
        <f>C4*D4</f>
        <v>19.777999999999999</v>
      </c>
      <c r="F4" s="13">
        <f>E4/365</f>
        <v>5.4186301369863007E-2</v>
      </c>
      <c r="G4" s="14"/>
      <c r="H4" s="47">
        <v>234</v>
      </c>
      <c r="I4" s="6">
        <f>F4*H4</f>
        <v>12.679594520547944</v>
      </c>
      <c r="J4" s="4"/>
      <c r="K4" s="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35">
      <c r="A5" s="50">
        <v>221</v>
      </c>
      <c r="B5" s="20" t="s">
        <v>8</v>
      </c>
      <c r="C5" s="51">
        <v>6.9099999999999999E-4</v>
      </c>
      <c r="D5" s="1"/>
      <c r="E5" s="13">
        <f t="shared" ref="E5:E9" si="0">C5*D5</f>
        <v>0</v>
      </c>
      <c r="F5" s="13">
        <f t="shared" ref="F5:F9" si="1">E5/365</f>
        <v>0</v>
      </c>
      <c r="G5" s="14"/>
      <c r="H5" s="10"/>
      <c r="I5" s="6">
        <f t="shared" ref="I5:I9" si="2">F5*H5</f>
        <v>0</v>
      </c>
      <c r="J5" s="4"/>
      <c r="K5" s="4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x14ac:dyDescent="0.35">
      <c r="A6" s="50">
        <v>221</v>
      </c>
      <c r="B6" s="19" t="s">
        <v>9</v>
      </c>
      <c r="C6" s="51">
        <v>1.0369999999999999E-3</v>
      </c>
      <c r="D6" s="1"/>
      <c r="E6" s="13">
        <f t="shared" si="0"/>
        <v>0</v>
      </c>
      <c r="F6" s="13">
        <f t="shared" si="1"/>
        <v>0</v>
      </c>
      <c r="G6" s="14"/>
      <c r="H6" s="10"/>
      <c r="I6" s="6">
        <f t="shared" si="2"/>
        <v>0</v>
      </c>
      <c r="J6" s="4"/>
      <c r="K6" s="4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x14ac:dyDescent="0.35">
      <c r="A7" s="50">
        <v>221</v>
      </c>
      <c r="B7" s="18" t="s">
        <v>10</v>
      </c>
      <c r="C7" s="51">
        <v>1.64E-4</v>
      </c>
      <c r="D7" s="1"/>
      <c r="E7" s="13">
        <f t="shared" si="0"/>
        <v>0</v>
      </c>
      <c r="F7" s="13">
        <f t="shared" si="1"/>
        <v>0</v>
      </c>
      <c r="G7" s="14"/>
      <c r="H7" s="10"/>
      <c r="I7" s="6">
        <f t="shared" si="2"/>
        <v>0</v>
      </c>
      <c r="J7" s="4"/>
      <c r="K7" s="4"/>
    </row>
    <row r="8" spans="1:26" x14ac:dyDescent="0.35">
      <c r="A8" s="50">
        <v>221</v>
      </c>
      <c r="B8" s="21" t="s">
        <v>11</v>
      </c>
      <c r="C8" s="51">
        <v>5.8E-5</v>
      </c>
      <c r="D8" s="1"/>
      <c r="E8" s="13">
        <f t="shared" si="0"/>
        <v>0</v>
      </c>
      <c r="F8" s="13">
        <f t="shared" si="1"/>
        <v>0</v>
      </c>
      <c r="G8" s="14"/>
      <c r="H8" s="10"/>
      <c r="I8" s="6">
        <f t="shared" si="2"/>
        <v>0</v>
      </c>
      <c r="J8" s="4"/>
      <c r="K8" s="4"/>
      <c r="M8">
        <v>2017</v>
      </c>
    </row>
    <row r="9" spans="1:26" x14ac:dyDescent="0.35">
      <c r="A9" s="50">
        <v>221</v>
      </c>
      <c r="B9" s="23" t="s">
        <v>23</v>
      </c>
      <c r="C9" s="51">
        <v>2.2000000000000001E-4</v>
      </c>
      <c r="D9" s="1"/>
      <c r="E9" s="13">
        <f t="shared" si="0"/>
        <v>0</v>
      </c>
      <c r="F9" s="13">
        <f t="shared" si="1"/>
        <v>0</v>
      </c>
      <c r="G9" s="14"/>
      <c r="H9" s="10"/>
      <c r="I9" s="6">
        <f t="shared" si="2"/>
        <v>0</v>
      </c>
      <c r="J9" s="4"/>
      <c r="K9" s="4"/>
      <c r="M9" s="5" t="s">
        <v>12</v>
      </c>
      <c r="N9" s="5" t="s">
        <v>13</v>
      </c>
      <c r="O9" s="5" t="s">
        <v>14</v>
      </c>
      <c r="P9" s="5" t="s">
        <v>15</v>
      </c>
      <c r="Q9" s="5" t="s">
        <v>16</v>
      </c>
      <c r="R9" s="5" t="s">
        <v>17</v>
      </c>
      <c r="S9" s="5" t="s">
        <v>18</v>
      </c>
      <c r="T9" s="5" t="s">
        <v>19</v>
      </c>
      <c r="U9" s="5" t="s">
        <v>20</v>
      </c>
      <c r="V9" s="5" t="s">
        <v>21</v>
      </c>
      <c r="W9" s="5" t="s">
        <v>22</v>
      </c>
      <c r="X9" s="5" t="s">
        <v>26</v>
      </c>
      <c r="Y9" s="7"/>
      <c r="Z9" s="5" t="s">
        <v>6</v>
      </c>
    </row>
    <row r="10" spans="1:26" x14ac:dyDescent="0.35">
      <c r="D10" s="9"/>
      <c r="E10" s="12"/>
      <c r="F10" s="12"/>
      <c r="G10" s="15"/>
      <c r="H10" s="16"/>
      <c r="I10" s="11"/>
      <c r="M10" s="5">
        <v>31</v>
      </c>
      <c r="N10" s="5">
        <v>31</v>
      </c>
      <c r="O10" s="5">
        <v>30</v>
      </c>
      <c r="P10" s="5">
        <v>31</v>
      </c>
      <c r="Q10" s="5">
        <v>30</v>
      </c>
      <c r="R10" s="5">
        <v>31</v>
      </c>
      <c r="S10" s="5">
        <v>31</v>
      </c>
      <c r="T10" s="5">
        <v>28</v>
      </c>
      <c r="U10" s="5">
        <v>31</v>
      </c>
      <c r="V10" s="5">
        <v>30</v>
      </c>
      <c r="W10" s="5">
        <v>31</v>
      </c>
      <c r="X10" s="5">
        <v>30</v>
      </c>
      <c r="Y10" s="7"/>
      <c r="Z10" s="5">
        <f>SUM(M10:Y10)</f>
        <v>365</v>
      </c>
    </row>
    <row r="11" spans="1:26" x14ac:dyDescent="0.35">
      <c r="D11" s="9"/>
      <c r="E11" s="12"/>
      <c r="F11" s="12"/>
      <c r="G11" s="15"/>
      <c r="H11" s="16"/>
      <c r="I11" s="11"/>
    </row>
    <row r="12" spans="1:26" x14ac:dyDescent="0.35">
      <c r="B12" s="3" t="s">
        <v>6</v>
      </c>
      <c r="C12" s="1"/>
      <c r="D12" s="1"/>
      <c r="E12" s="1"/>
      <c r="F12" s="1"/>
      <c r="G12" s="1"/>
      <c r="H12" s="1"/>
      <c r="I12" s="17">
        <f>SUM(I4:I11)</f>
        <v>12.679594520547944</v>
      </c>
      <c r="M12">
        <v>2018</v>
      </c>
    </row>
    <row r="13" spans="1:26" x14ac:dyDescent="0.35">
      <c r="M13" s="5" t="s">
        <v>12</v>
      </c>
      <c r="N13" s="5" t="s">
        <v>13</v>
      </c>
      <c r="O13" s="5" t="s">
        <v>14</v>
      </c>
      <c r="P13" s="5" t="s">
        <v>15</v>
      </c>
      <c r="Q13" s="5" t="s">
        <v>16</v>
      </c>
      <c r="R13" s="5" t="s">
        <v>17</v>
      </c>
      <c r="S13" s="5" t="s">
        <v>18</v>
      </c>
      <c r="T13" s="5" t="s">
        <v>19</v>
      </c>
      <c r="U13" s="5" t="s">
        <v>20</v>
      </c>
      <c r="V13" s="5" t="s">
        <v>21</v>
      </c>
      <c r="W13" s="5" t="s">
        <v>22</v>
      </c>
      <c r="X13" s="5" t="s">
        <v>26</v>
      </c>
      <c r="Y13" s="7"/>
      <c r="Z13" s="5" t="s">
        <v>6</v>
      </c>
    </row>
    <row r="14" spans="1:26" x14ac:dyDescent="0.35">
      <c r="M14" s="5">
        <v>31</v>
      </c>
      <c r="N14" s="5">
        <v>31</v>
      </c>
      <c r="O14" s="5">
        <v>30</v>
      </c>
      <c r="P14" s="5">
        <v>31</v>
      </c>
      <c r="Q14" s="5">
        <v>30</v>
      </c>
      <c r="R14" s="5">
        <v>31</v>
      </c>
      <c r="S14" s="5">
        <v>31</v>
      </c>
      <c r="T14" s="5">
        <v>28</v>
      </c>
      <c r="U14" s="5">
        <v>31</v>
      </c>
      <c r="V14" s="5">
        <v>30</v>
      </c>
      <c r="W14" s="5">
        <v>31</v>
      </c>
      <c r="X14" s="5">
        <v>30</v>
      </c>
      <c r="Y14" s="7"/>
      <c r="Z14" s="5">
        <f>SUM(M14:Y14)</f>
        <v>365</v>
      </c>
    </row>
    <row r="15" spans="1:26" x14ac:dyDescent="0.35">
      <c r="I15" s="48">
        <v>104</v>
      </c>
    </row>
    <row r="16" spans="1:26" ht="21" x14ac:dyDescent="0.5">
      <c r="B16" s="39"/>
    </row>
    <row r="17" spans="1:9" x14ac:dyDescent="0.35">
      <c r="H17" s="7"/>
      <c r="I17" s="48">
        <f>SUM(I15+I12)</f>
        <v>116.67959452054794</v>
      </c>
    </row>
    <row r="19" spans="1:9" x14ac:dyDescent="0.35">
      <c r="C19" s="38"/>
      <c r="D19" s="38"/>
    </row>
    <row r="20" spans="1:9" x14ac:dyDescent="0.35">
      <c r="C20" s="38"/>
      <c r="D20" s="38"/>
    </row>
    <row r="21" spans="1:9" x14ac:dyDescent="0.35">
      <c r="C21" s="38"/>
      <c r="D21" s="38"/>
    </row>
    <row r="22" spans="1:9" x14ac:dyDescent="0.35">
      <c r="D22" s="38"/>
    </row>
    <row r="23" spans="1:9" x14ac:dyDescent="0.35">
      <c r="D23" s="38"/>
    </row>
    <row r="24" spans="1:9" x14ac:dyDescent="0.35">
      <c r="D24" s="38"/>
    </row>
    <row r="30" spans="1:9" x14ac:dyDescent="0.35">
      <c r="A30" s="9"/>
      <c r="B30" s="9"/>
      <c r="C30" s="9"/>
      <c r="D30" s="9"/>
      <c r="E30" s="9"/>
      <c r="F30" s="9"/>
      <c r="G30" s="9"/>
      <c r="H30" s="9"/>
    </row>
    <row r="31" spans="1:9" x14ac:dyDescent="0.35">
      <c r="A31" s="9"/>
      <c r="B31" s="8"/>
      <c r="C31" s="8"/>
      <c r="D31" s="8"/>
      <c r="E31" s="8"/>
      <c r="F31" s="8"/>
      <c r="G31" s="8"/>
      <c r="H31" s="9"/>
    </row>
    <row r="32" spans="1:9" x14ac:dyDescent="0.35">
      <c r="A32" s="9"/>
      <c r="B32" s="9"/>
      <c r="C32" s="12"/>
      <c r="D32" s="12"/>
      <c r="E32" s="15"/>
      <c r="F32" s="16"/>
      <c r="G32" s="11"/>
      <c r="H32" s="9"/>
    </row>
    <row r="33" spans="1:8" x14ac:dyDescent="0.35">
      <c r="A33" s="9"/>
      <c r="B33" s="9"/>
      <c r="C33" s="12"/>
      <c r="D33" s="12"/>
      <c r="E33" s="15"/>
      <c r="F33" s="16"/>
      <c r="G33" s="11"/>
      <c r="H33" s="9"/>
    </row>
    <row r="34" spans="1:8" x14ac:dyDescent="0.35">
      <c r="A34" s="9"/>
      <c r="B34" s="9"/>
      <c r="C34" s="12"/>
      <c r="D34" s="12"/>
      <c r="E34" s="15"/>
      <c r="F34" s="16"/>
      <c r="G34" s="11"/>
      <c r="H34" s="9"/>
    </row>
    <row r="35" spans="1:8" x14ac:dyDescent="0.35">
      <c r="A35" s="9"/>
      <c r="B35" s="9"/>
      <c r="C35" s="12"/>
      <c r="D35" s="12"/>
      <c r="E35" s="15"/>
      <c r="F35" s="16"/>
      <c r="G35" s="11"/>
      <c r="H35" s="9"/>
    </row>
    <row r="36" spans="1:8" x14ac:dyDescent="0.35">
      <c r="A36" s="9"/>
      <c r="B36" s="9"/>
      <c r="C36" s="12"/>
      <c r="D36" s="12"/>
      <c r="E36" s="15"/>
      <c r="F36" s="16"/>
      <c r="G36" s="11"/>
      <c r="H36" s="9"/>
    </row>
    <row r="37" spans="1:8" x14ac:dyDescent="0.35">
      <c r="A37" s="9"/>
      <c r="B37" s="9"/>
      <c r="C37" s="12"/>
      <c r="D37" s="12"/>
      <c r="E37" s="15"/>
      <c r="F37" s="16"/>
      <c r="G37" s="11"/>
      <c r="H37" s="9"/>
    </row>
    <row r="38" spans="1:8" x14ac:dyDescent="0.35">
      <c r="A38" s="9"/>
      <c r="B38" s="9"/>
      <c r="C38" s="12"/>
      <c r="D38" s="12"/>
      <c r="E38" s="15"/>
      <c r="F38" s="16"/>
      <c r="G38" s="11"/>
      <c r="H38" s="9"/>
    </row>
    <row r="39" spans="1:8" x14ac:dyDescent="0.35">
      <c r="A39" s="9"/>
      <c r="B39" s="9"/>
      <c r="C39" s="12"/>
      <c r="D39" s="12"/>
      <c r="E39" s="15"/>
      <c r="F39" s="16"/>
      <c r="G39" s="11"/>
      <c r="H39" s="9"/>
    </row>
    <row r="40" spans="1:8" x14ac:dyDescent="0.35">
      <c r="A40" s="9"/>
      <c r="B40" s="9"/>
      <c r="C40" s="12"/>
      <c r="D40" s="12"/>
      <c r="E40" s="15"/>
      <c r="F40" s="16"/>
      <c r="G40" s="11"/>
      <c r="H40" s="9"/>
    </row>
    <row r="41" spans="1:8" x14ac:dyDescent="0.35">
      <c r="A41" s="9"/>
      <c r="B41" s="9"/>
      <c r="C41" s="12"/>
      <c r="D41" s="12"/>
      <c r="E41" s="15"/>
      <c r="F41" s="16"/>
      <c r="G41" s="11"/>
      <c r="H41" s="9"/>
    </row>
    <row r="42" spans="1:8" x14ac:dyDescent="0.35">
      <c r="A42" s="9"/>
      <c r="B42" s="9"/>
      <c r="C42" s="12"/>
      <c r="D42" s="12"/>
      <c r="E42" s="15"/>
      <c r="F42" s="16"/>
      <c r="G42" s="11"/>
      <c r="H42" s="9"/>
    </row>
    <row r="43" spans="1:8" x14ac:dyDescent="0.35">
      <c r="A43" s="9"/>
      <c r="B43" s="9"/>
      <c r="C43" s="12"/>
      <c r="D43" s="12"/>
      <c r="E43" s="15"/>
      <c r="F43" s="16"/>
      <c r="G43" s="11"/>
      <c r="H43" s="9"/>
    </row>
    <row r="44" spans="1:8" x14ac:dyDescent="0.35">
      <c r="A44" s="9"/>
      <c r="B44" s="9"/>
      <c r="C44" s="9"/>
      <c r="D44" s="9"/>
      <c r="E44" s="9"/>
      <c r="F44" s="9"/>
      <c r="G44" s="9"/>
      <c r="H44" s="9"/>
    </row>
  </sheetData>
  <pageMargins left="0.7" right="0.7" top="0.75" bottom="0.75" header="0.3" footer="0.3"/>
  <pageSetup paperSize="9" orientation="landscape" r:id="rId1"/>
  <headerFooter>
    <oddHeader>&amp;LSUPP BATCH  JOURNAL ADJUSTMENT TO FIRE LEVY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workbookViewId="0">
      <selection activeCell="G13" sqref="G13"/>
    </sheetView>
  </sheetViews>
  <sheetFormatPr defaultRowHeight="14.5" x14ac:dyDescent="0.35"/>
  <cols>
    <col min="1" max="1" width="19.81640625" customWidth="1"/>
    <col min="2" max="2" width="11.453125" customWidth="1"/>
    <col min="3" max="3" width="13.453125" customWidth="1"/>
    <col min="4" max="4" width="12" customWidth="1"/>
    <col min="5" max="6" width="24.26953125" customWidth="1"/>
    <col min="7" max="7" width="19.26953125" customWidth="1"/>
    <col min="8" max="8" width="5.54296875" customWidth="1"/>
    <col min="9" max="9" width="3" customWidth="1"/>
    <col min="10" max="10" width="10.7265625" bestFit="1" customWidth="1"/>
    <col min="17" max="17" width="10.7265625" bestFit="1" customWidth="1"/>
    <col min="22" max="22" width="2.54296875" customWidth="1"/>
  </cols>
  <sheetData>
    <row r="1" spans="1:23" ht="17" x14ac:dyDescent="0.5">
      <c r="A1" s="153" t="s">
        <v>25</v>
      </c>
      <c r="B1" s="153"/>
    </row>
    <row r="3" spans="1:23" x14ac:dyDescent="0.35">
      <c r="A3" s="2" t="s">
        <v>42</v>
      </c>
      <c r="B3" s="2"/>
      <c r="C3" s="2"/>
    </row>
    <row r="5" spans="1:23" x14ac:dyDescent="0.35">
      <c r="B5" s="25" t="s">
        <v>27</v>
      </c>
      <c r="C5" s="25" t="s">
        <v>28</v>
      </c>
      <c r="D5" s="25" t="s">
        <v>29</v>
      </c>
      <c r="E5" s="25" t="s">
        <v>30</v>
      </c>
      <c r="F5" s="46" t="s">
        <v>31</v>
      </c>
      <c r="G5" s="25" t="s">
        <v>32</v>
      </c>
      <c r="H5">
        <v>55</v>
      </c>
    </row>
    <row r="6" spans="1:23" x14ac:dyDescent="0.35">
      <c r="A6" s="26" t="s">
        <v>33</v>
      </c>
      <c r="B6" s="26">
        <v>225</v>
      </c>
      <c r="C6" s="26">
        <v>225</v>
      </c>
      <c r="D6" s="26">
        <f>C6/365</f>
        <v>0.61643835616438358</v>
      </c>
      <c r="E6" s="26"/>
      <c r="F6" s="33">
        <v>224</v>
      </c>
      <c r="G6" s="26">
        <f>D6*F6</f>
        <v>138.08219178082192</v>
      </c>
      <c r="J6" s="31">
        <v>2017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3" x14ac:dyDescent="0.35">
      <c r="J7" s="31" t="s">
        <v>12</v>
      </c>
      <c r="K7" s="31" t="s">
        <v>13</v>
      </c>
      <c r="L7" s="31" t="s">
        <v>14</v>
      </c>
      <c r="M7" s="31" t="s">
        <v>15</v>
      </c>
      <c r="N7" s="31" t="s">
        <v>16</v>
      </c>
      <c r="O7" s="31" t="s">
        <v>17</v>
      </c>
      <c r="P7" s="31" t="s">
        <v>18</v>
      </c>
      <c r="Q7" s="31" t="s">
        <v>19</v>
      </c>
      <c r="R7" s="31" t="s">
        <v>20</v>
      </c>
      <c r="S7" s="31" t="s">
        <v>21</v>
      </c>
      <c r="T7" s="31" t="s">
        <v>22</v>
      </c>
      <c r="U7" s="31" t="s">
        <v>26</v>
      </c>
      <c r="W7" t="s">
        <v>6</v>
      </c>
    </row>
    <row r="8" spans="1:23" x14ac:dyDescent="0.35">
      <c r="J8" s="31">
        <v>31</v>
      </c>
      <c r="K8" s="31">
        <v>31</v>
      </c>
      <c r="L8" s="31">
        <v>30</v>
      </c>
      <c r="M8" s="31">
        <v>31</v>
      </c>
      <c r="N8" s="31">
        <v>30</v>
      </c>
      <c r="O8" s="31">
        <v>31</v>
      </c>
      <c r="P8" s="31">
        <v>31</v>
      </c>
      <c r="Q8" s="31">
        <v>28</v>
      </c>
      <c r="R8" s="31">
        <v>31</v>
      </c>
      <c r="S8" s="31">
        <v>30</v>
      </c>
      <c r="T8" s="31">
        <v>31</v>
      </c>
      <c r="U8" s="31">
        <v>30</v>
      </c>
      <c r="W8">
        <f>SUM(J8:V8)</f>
        <v>365</v>
      </c>
    </row>
    <row r="10" spans="1:23" x14ac:dyDescent="0.35">
      <c r="B10" s="1" t="s">
        <v>27</v>
      </c>
      <c r="C10" s="1" t="s">
        <v>28</v>
      </c>
      <c r="D10" s="1" t="s">
        <v>29</v>
      </c>
      <c r="E10" s="1" t="s">
        <v>30</v>
      </c>
      <c r="F10" s="1" t="s">
        <v>31</v>
      </c>
      <c r="G10" s="1" t="s">
        <v>32</v>
      </c>
      <c r="J10" s="32">
        <v>2018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3" x14ac:dyDescent="0.35">
      <c r="A11" s="27" t="s">
        <v>34</v>
      </c>
      <c r="B11" s="27">
        <v>330</v>
      </c>
      <c r="C11" s="27">
        <v>246.5</v>
      </c>
      <c r="D11" s="27">
        <f>C11/365</f>
        <v>0.6753424657534246</v>
      </c>
      <c r="E11" s="27"/>
      <c r="F11" s="34"/>
      <c r="G11" s="27">
        <f>D11*F11</f>
        <v>0</v>
      </c>
      <c r="J11" s="32" t="s">
        <v>12</v>
      </c>
      <c r="K11" s="32" t="s">
        <v>13</v>
      </c>
      <c r="L11" s="32" t="s">
        <v>14</v>
      </c>
      <c r="M11" s="32" t="s">
        <v>15</v>
      </c>
      <c r="N11" s="32" t="s">
        <v>16</v>
      </c>
      <c r="O11" s="32" t="s">
        <v>17</v>
      </c>
      <c r="P11" s="32" t="s">
        <v>18</v>
      </c>
      <c r="Q11" s="32" t="s">
        <v>19</v>
      </c>
      <c r="R11" s="32" t="s">
        <v>20</v>
      </c>
      <c r="S11" s="32" t="s">
        <v>21</v>
      </c>
      <c r="T11" s="32" t="s">
        <v>22</v>
      </c>
      <c r="U11" s="32" t="s">
        <v>26</v>
      </c>
      <c r="W11" t="s">
        <v>6</v>
      </c>
    </row>
    <row r="12" spans="1:23" x14ac:dyDescent="0.35">
      <c r="J12" s="32">
        <v>31</v>
      </c>
      <c r="K12" s="32">
        <v>31</v>
      </c>
      <c r="L12" s="32">
        <v>30</v>
      </c>
      <c r="M12" s="32">
        <v>31</v>
      </c>
      <c r="N12" s="32">
        <v>30</v>
      </c>
      <c r="O12" s="32">
        <v>31</v>
      </c>
      <c r="P12" s="32">
        <v>31</v>
      </c>
      <c r="Q12" s="32">
        <v>28</v>
      </c>
      <c r="R12" s="32">
        <v>31</v>
      </c>
      <c r="S12" s="32">
        <v>30</v>
      </c>
      <c r="T12" s="32">
        <v>31</v>
      </c>
      <c r="U12" s="32">
        <v>30</v>
      </c>
      <c r="W12">
        <f>SUM(J12:V12)</f>
        <v>365</v>
      </c>
    </row>
    <row r="15" spans="1:23" x14ac:dyDescent="0.35">
      <c r="B15" s="1" t="s">
        <v>27</v>
      </c>
      <c r="C15" s="1" t="s">
        <v>28</v>
      </c>
      <c r="D15" s="1" t="s">
        <v>29</v>
      </c>
      <c r="E15" s="1" t="s">
        <v>30</v>
      </c>
      <c r="F15" s="1" t="s">
        <v>31</v>
      </c>
      <c r="G15" s="1" t="s">
        <v>32</v>
      </c>
      <c r="J15" s="32">
        <v>2019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3" x14ac:dyDescent="0.35">
      <c r="A16" s="28" t="s">
        <v>35</v>
      </c>
      <c r="B16" s="28">
        <v>0</v>
      </c>
      <c r="C16" s="28">
        <v>0</v>
      </c>
      <c r="D16" s="28">
        <f>C16/365</f>
        <v>0</v>
      </c>
      <c r="E16" s="28"/>
      <c r="F16" s="35"/>
      <c r="G16" s="28">
        <f>D16*F16</f>
        <v>0</v>
      </c>
      <c r="J16" s="32" t="s">
        <v>12</v>
      </c>
      <c r="K16" s="32" t="s">
        <v>13</v>
      </c>
      <c r="L16" s="32" t="s">
        <v>14</v>
      </c>
      <c r="M16" s="32" t="s">
        <v>15</v>
      </c>
      <c r="N16" s="32" t="s">
        <v>16</v>
      </c>
      <c r="O16" s="32" t="s">
        <v>17</v>
      </c>
      <c r="P16" s="32" t="s">
        <v>18</v>
      </c>
      <c r="Q16" s="32" t="s">
        <v>19</v>
      </c>
      <c r="R16" s="32" t="s">
        <v>20</v>
      </c>
      <c r="S16" s="32" t="s">
        <v>21</v>
      </c>
      <c r="T16" s="32" t="s">
        <v>22</v>
      </c>
      <c r="U16" s="32" t="s">
        <v>26</v>
      </c>
    </row>
    <row r="17" spans="1:23" x14ac:dyDescent="0.35">
      <c r="J17" s="32">
        <v>31</v>
      </c>
      <c r="K17" s="32">
        <v>31</v>
      </c>
      <c r="L17" s="32">
        <v>30</v>
      </c>
      <c r="M17" s="32">
        <v>31</v>
      </c>
      <c r="N17" s="32">
        <v>30</v>
      </c>
      <c r="O17" s="32">
        <v>31</v>
      </c>
      <c r="P17" s="32">
        <v>31</v>
      </c>
      <c r="Q17" s="32">
        <v>29</v>
      </c>
      <c r="R17" s="32">
        <v>31</v>
      </c>
      <c r="S17" s="32">
        <v>30</v>
      </c>
      <c r="T17" s="32">
        <v>31</v>
      </c>
      <c r="U17" s="32">
        <v>30</v>
      </c>
      <c r="W17">
        <f>SUM(J17:V17)</f>
        <v>366</v>
      </c>
    </row>
    <row r="19" spans="1:23" x14ac:dyDescent="0.35">
      <c r="J19" s="79">
        <v>43647</v>
      </c>
      <c r="Q19" s="79">
        <v>43890</v>
      </c>
    </row>
    <row r="20" spans="1:23" x14ac:dyDescent="0.35">
      <c r="B20" s="1" t="s">
        <v>27</v>
      </c>
      <c r="C20" s="1" t="s">
        <v>28</v>
      </c>
      <c r="D20" s="1" t="s">
        <v>29</v>
      </c>
      <c r="E20" s="1" t="s">
        <v>30</v>
      </c>
      <c r="F20" s="1" t="s">
        <v>31</v>
      </c>
      <c r="G20" s="1" t="s">
        <v>32</v>
      </c>
      <c r="Q20">
        <f>Q19-J19</f>
        <v>243</v>
      </c>
    </row>
    <row r="21" spans="1:23" x14ac:dyDescent="0.35">
      <c r="A21" s="29" t="s">
        <v>36</v>
      </c>
      <c r="B21" s="43">
        <v>221</v>
      </c>
      <c r="C21" s="43">
        <v>221</v>
      </c>
      <c r="D21" s="29">
        <f>C21/365</f>
        <v>0.60547945205479448</v>
      </c>
      <c r="E21" s="29"/>
      <c r="F21" s="36"/>
      <c r="G21" s="29">
        <f>D21*F21</f>
        <v>0</v>
      </c>
    </row>
    <row r="24" spans="1:23" x14ac:dyDescent="0.35">
      <c r="B24" s="1" t="s">
        <v>27</v>
      </c>
      <c r="C24" s="1" t="s">
        <v>28</v>
      </c>
      <c r="D24" s="1" t="s">
        <v>29</v>
      </c>
      <c r="E24" s="1" t="s">
        <v>30</v>
      </c>
      <c r="F24" s="1" t="s">
        <v>31</v>
      </c>
      <c r="G24" s="1" t="s">
        <v>32</v>
      </c>
    </row>
    <row r="25" spans="1:23" x14ac:dyDescent="0.35">
      <c r="A25" s="30" t="s">
        <v>36</v>
      </c>
      <c r="B25" s="44">
        <v>109</v>
      </c>
      <c r="C25" s="44">
        <v>109</v>
      </c>
      <c r="D25" s="30">
        <f>C25/365</f>
        <v>0.29863013698630136</v>
      </c>
      <c r="E25" s="30"/>
      <c r="F25" s="37"/>
      <c r="G25" s="30">
        <f>D25*F25</f>
        <v>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 for 2019.20</vt:lpstr>
      <vt:lpstr>Calculator</vt:lpstr>
      <vt:lpstr>Fire Levy Calc</vt:lpstr>
      <vt:lpstr>FixedCalcs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Fiona Rae</cp:lastModifiedBy>
  <cp:lastPrinted>2014-06-26T03:26:31Z</cp:lastPrinted>
  <dcterms:created xsi:type="dcterms:W3CDTF">2013-06-10T01:59:01Z</dcterms:created>
  <dcterms:modified xsi:type="dcterms:W3CDTF">2023-08-15T22:49:20Z</dcterms:modified>
</cp:coreProperties>
</file>